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H\OHIO PROVIDER RESOURCE ASSOC (14337.000)\Healthcare\"/>
    </mc:Choice>
  </mc:AlternateContent>
  <xr:revisionPtr revIDLastSave="0" documentId="13_ncr:1_{7B939617-149C-424A-8796-E6CFD0518E3C}" xr6:coauthVersionLast="40" xr6:coauthVersionMax="40" xr10:uidLastSave="{00000000-0000-0000-0000-000000000000}"/>
  <bookViews>
    <workbookView xWindow="-28920" yWindow="-120" windowWidth="29040" windowHeight="15840" xr2:uid="{7AC36CDB-17D0-41CC-89A8-CB2D01DD70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O21" i="1"/>
  <c r="O19" i="1"/>
  <c r="O20" i="1"/>
  <c r="N38" i="1"/>
  <c r="N37" i="1"/>
  <c r="N36" i="1"/>
  <c r="N35" i="1"/>
  <c r="N34" i="1"/>
  <c r="N33" i="1"/>
  <c r="N32" i="1"/>
  <c r="N31" i="1"/>
  <c r="M40" i="1"/>
  <c r="O32" i="1" s="1"/>
  <c r="P11" i="1"/>
  <c r="N24" i="1"/>
  <c r="O24" i="1" s="1"/>
  <c r="P12" i="1"/>
  <c r="N14" i="1"/>
  <c r="O12" i="1" s="1"/>
  <c r="N9" i="1"/>
  <c r="O40" i="1" l="1"/>
  <c r="N40" i="1"/>
  <c r="O34" i="1"/>
  <c r="O33" i="1"/>
  <c r="O35" i="1"/>
  <c r="O36" i="1"/>
  <c r="O37" i="1"/>
  <c r="O38" i="1"/>
  <c r="N16" i="1"/>
  <c r="O31" i="1"/>
  <c r="N26" i="1"/>
  <c r="O11" i="1"/>
  <c r="N28" i="1" l="1"/>
  <c r="N42" i="1" s="1"/>
</calcChain>
</file>

<file path=xl/sharedStrings.xml><?xml version="1.0" encoding="utf-8"?>
<sst xmlns="http://schemas.openxmlformats.org/spreadsheetml/2006/main" count="37" uniqueCount="37">
  <si>
    <t>NCIS Cross Walk to DSP Compensation plus ERE Comparison</t>
  </si>
  <si>
    <t>TYPES OF WORKERS TO CONSIDER</t>
  </si>
  <si>
    <r>
      <t xml:space="preserve">2.   This worksheet has been modified to </t>
    </r>
    <r>
      <rPr>
        <b/>
        <i/>
        <u/>
        <sz val="11"/>
        <color theme="1"/>
        <rFont val="Calibri"/>
        <family val="2"/>
        <scheme val="minor"/>
      </rPr>
      <t>exclude all</t>
    </r>
    <r>
      <rPr>
        <sz val="11"/>
        <color theme="1"/>
        <rFont val="Calibri"/>
        <family val="2"/>
        <scheme val="minor"/>
      </rPr>
      <t xml:space="preserve"> Employees and Contracted Labor that provided On-Site-On-Call (OSOC) Services for which the provider billed.</t>
    </r>
  </si>
  <si>
    <r>
      <t>1.   This worksheet has been modified to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include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all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Employees and Contracted Labor that provided Routine Homemaker / Personal Care (RH/PC) Services for which the provider billed.</t>
    </r>
  </si>
  <si>
    <t>b)</t>
  </si>
  <si>
    <r>
      <t xml:space="preserve">Average </t>
    </r>
    <r>
      <rPr>
        <b/>
        <i/>
        <u/>
        <sz val="11"/>
        <color theme="1"/>
        <rFont val="Calibri"/>
        <family val="2"/>
        <scheme val="minor"/>
      </rPr>
      <t xml:space="preserve">hourly wage </t>
    </r>
    <r>
      <rPr>
        <sz val="11"/>
        <color theme="1"/>
        <rFont val="Calibri"/>
        <family val="2"/>
        <scheme val="minor"/>
      </rPr>
      <t>of all DSPs providing Residential Supports:</t>
    </r>
  </si>
  <si>
    <r>
      <t xml:space="preserve">Question 32, What was the overall </t>
    </r>
    <r>
      <rPr>
        <b/>
        <i/>
        <u/>
        <sz val="11"/>
        <rFont val="Calibri"/>
        <family val="2"/>
        <scheme val="minor"/>
      </rPr>
      <t>average (mean) hourly wage</t>
    </r>
    <r>
      <rPr>
        <sz val="11"/>
        <rFont val="Calibri"/>
        <family val="2"/>
        <scheme val="minor"/>
      </rPr>
      <t xml:space="preserve"> paid to DSP's supporting adults and/or children with IDD in the following types of services?</t>
    </r>
  </si>
  <si>
    <t>Total Amount of "Paid Time Off" Regular Paid Wages</t>
  </si>
  <si>
    <t>Total Homemaker/Personal Care Paid Wages</t>
  </si>
  <si>
    <t>Total Amount of "Homemaker/Personal Care" Regular Paid Wages</t>
  </si>
  <si>
    <t>Total Amount of "Bonuses" Paid</t>
  </si>
  <si>
    <t>Total Number of Paid Hours</t>
  </si>
  <si>
    <t>Total Average Hourly Rate Paid</t>
  </si>
  <si>
    <t>Total Amount of "Payroll Taxes" Paid</t>
  </si>
  <si>
    <t>Total Amount of "Workers Compensation" Paid</t>
  </si>
  <si>
    <t>Total Amount of "Fringe Benefits" Paid</t>
  </si>
  <si>
    <t>Total Number of Over-Time Paid Hours</t>
  </si>
  <si>
    <t>Total Homemaker/Personal Care Paid PT &amp; Fringes</t>
  </si>
  <si>
    <t>Total Average Hourly Rate on PT &amp; Fringes</t>
  </si>
  <si>
    <t>Total Compensation plus ERE Paid</t>
  </si>
  <si>
    <t>Total Number of Homemaker/Personal Care Regular Paid Hours</t>
  </si>
  <si>
    <t>CODBC 1</t>
  </si>
  <si>
    <t>CODBC 2</t>
  </si>
  <si>
    <t>CODBC 3</t>
  </si>
  <si>
    <t>CODBC 4</t>
  </si>
  <si>
    <t>CODBC 5</t>
  </si>
  <si>
    <t>CODBC 6</t>
  </si>
  <si>
    <t>CODBC 7</t>
  </si>
  <si>
    <t>CODBC 8</t>
  </si>
  <si>
    <t>Average Paid</t>
  </si>
  <si>
    <t>Difference</t>
  </si>
  <si>
    <t>CY 2019 Base Rate</t>
  </si>
  <si>
    <t>H/PC Hours</t>
  </si>
  <si>
    <r>
      <t xml:space="preserve">3.   For the purposes of this worksheet, </t>
    </r>
    <r>
      <rPr>
        <b/>
        <i/>
        <u/>
        <sz val="11"/>
        <color theme="1"/>
        <rFont val="Calibri"/>
        <family val="2"/>
        <scheme val="minor"/>
      </rPr>
      <t xml:space="preserve">Residential </t>
    </r>
    <r>
      <rPr>
        <sz val="11"/>
        <color theme="1"/>
        <rFont val="Calibri"/>
        <family val="2"/>
        <scheme val="minor"/>
      </rPr>
      <t xml:space="preserve">and </t>
    </r>
    <r>
      <rPr>
        <b/>
        <i/>
        <u/>
        <sz val="11"/>
        <color theme="1"/>
        <rFont val="Calibri"/>
        <family val="2"/>
        <scheme val="minor"/>
      </rPr>
      <t xml:space="preserve">In-Home </t>
    </r>
    <r>
      <rPr>
        <sz val="11"/>
        <color theme="1"/>
        <rFont val="Calibri"/>
        <family val="2"/>
        <scheme val="minor"/>
      </rPr>
      <t>Services are being combined to compute the average.</t>
    </r>
  </si>
  <si>
    <t>Total Amount of "Homemaker/Personal Care" Over-Time Paid Wages</t>
  </si>
  <si>
    <r>
      <t xml:space="preserve">4.   For the purposes of this worksheet, H/PC Wages and Hours </t>
    </r>
    <r>
      <rPr>
        <b/>
        <i/>
        <u/>
        <sz val="11"/>
        <color theme="1"/>
        <rFont val="Calibri"/>
        <family val="2"/>
        <scheme val="minor"/>
      </rPr>
      <t>do not include</t>
    </r>
    <r>
      <rPr>
        <sz val="11"/>
        <color theme="1"/>
        <rFont val="Calibri"/>
        <family val="2"/>
        <scheme val="minor"/>
      </rPr>
      <t xml:space="preserve"> Non-Service time Paid to employees (training and other administrative time).</t>
    </r>
  </si>
  <si>
    <t>5.   ERE includes, but is not limited to: Health Care, Retirement, Disability Benefits; PTO, FICA/Medicare, Workers Compensation, FUTA/SUTA &amp; other "benefits" specifically for DSP's.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</si>
</sst>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6" fontId="7" fillId="0" borderId="1" xfId="0" applyNumberFormat="1" applyFont="1" applyBorder="1"/>
    <xf numFmtId="0" fontId="8" fillId="0" borderId="0" xfId="0" applyFont="1"/>
    <xf numFmtId="6" fontId="2" fillId="0" borderId="0" xfId="0" applyNumberFormat="1" applyFont="1"/>
    <xf numFmtId="0" fontId="0" fillId="0" borderId="0" xfId="0" applyFont="1"/>
    <xf numFmtId="38" fontId="7" fillId="0" borderId="1" xfId="0" applyNumberFormat="1" applyFont="1" applyBorder="1"/>
    <xf numFmtId="38" fontId="2" fillId="0" borderId="0" xfId="0" applyNumberFormat="1" applyFont="1"/>
    <xf numFmtId="8" fontId="2" fillId="0" borderId="0" xfId="0" applyNumberFormat="1" applyFont="1"/>
    <xf numFmtId="10" fontId="1" fillId="0" borderId="0" xfId="0" applyNumberFormat="1" applyFont="1"/>
    <xf numFmtId="8" fontId="1" fillId="0" borderId="0" xfId="0" applyNumberFormat="1" applyFont="1"/>
    <xf numFmtId="8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8" fontId="2" fillId="0" borderId="1" xfId="0" applyNumberFormat="1" applyFont="1" applyBorder="1"/>
    <xf numFmtId="0" fontId="0" fillId="0" borderId="0" xfId="0" applyBorder="1"/>
    <xf numFmtId="38" fontId="7" fillId="0" borderId="0" xfId="0" applyNumberFormat="1" applyFont="1" applyBorder="1"/>
    <xf numFmtId="8" fontId="2" fillId="0" borderId="0" xfId="0" applyNumberFormat="1" applyFont="1" applyBorder="1"/>
    <xf numFmtId="0" fontId="0" fillId="0" borderId="4" xfId="0" applyBorder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240F-FEFD-466E-8230-A6645D0CFEB4}">
  <dimension ref="A1:P49"/>
  <sheetViews>
    <sheetView tabSelected="1" workbookViewId="0"/>
  </sheetViews>
  <sheetFormatPr defaultRowHeight="15" x14ac:dyDescent="0.25"/>
  <cols>
    <col min="9" max="13" width="12.7109375" customWidth="1"/>
    <col min="14" max="14" width="16.85546875" bestFit="1" customWidth="1"/>
  </cols>
  <sheetData>
    <row r="1" spans="1:16" x14ac:dyDescent="0.25">
      <c r="A1" s="2" t="s">
        <v>0</v>
      </c>
    </row>
    <row r="3" spans="1:16" x14ac:dyDescent="0.25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6" x14ac:dyDescent="0.25">
      <c r="A5" s="3" t="s">
        <v>4</v>
      </c>
      <c r="B5" t="s">
        <v>5</v>
      </c>
      <c r="I5" t="s">
        <v>9</v>
      </c>
      <c r="N5" s="4">
        <v>200000</v>
      </c>
    </row>
    <row r="6" spans="1:16" x14ac:dyDescent="0.25">
      <c r="A6" s="3"/>
      <c r="I6" t="s">
        <v>34</v>
      </c>
      <c r="N6" s="4">
        <v>50000</v>
      </c>
    </row>
    <row r="7" spans="1:16" x14ac:dyDescent="0.25">
      <c r="I7" t="s">
        <v>10</v>
      </c>
      <c r="N7" s="4">
        <v>20000</v>
      </c>
    </row>
    <row r="9" spans="1:16" x14ac:dyDescent="0.25">
      <c r="I9" s="3" t="s">
        <v>8</v>
      </c>
      <c r="N9" s="6">
        <f>SUM(N5:N7)</f>
        <v>270000</v>
      </c>
    </row>
    <row r="11" spans="1:16" x14ac:dyDescent="0.25">
      <c r="I11" s="7" t="s">
        <v>20</v>
      </c>
      <c r="N11" s="8">
        <v>20000</v>
      </c>
      <c r="O11" s="11">
        <f>+N11/N14</f>
        <v>0.85715510221574598</v>
      </c>
      <c r="P11" s="12">
        <f>+N5/N11</f>
        <v>10</v>
      </c>
    </row>
    <row r="12" spans="1:16" x14ac:dyDescent="0.25">
      <c r="I12" s="7" t="s">
        <v>16</v>
      </c>
      <c r="N12" s="8">
        <v>3333</v>
      </c>
      <c r="O12" s="11">
        <f>+N12/N14</f>
        <v>0.14284489778425405</v>
      </c>
      <c r="P12" s="12">
        <f>+N6/N12</f>
        <v>15.001500150015001</v>
      </c>
    </row>
    <row r="14" spans="1:16" x14ac:dyDescent="0.25">
      <c r="I14" s="3" t="s">
        <v>11</v>
      </c>
      <c r="N14" s="9">
        <f>+N11+N12</f>
        <v>23333</v>
      </c>
    </row>
    <row r="16" spans="1:16" x14ac:dyDescent="0.25">
      <c r="I16" s="2" t="s">
        <v>12</v>
      </c>
      <c r="J16" s="1"/>
      <c r="K16" s="1"/>
      <c r="L16" s="1"/>
      <c r="M16" s="1"/>
      <c r="N16" s="13">
        <f>+N9/N14</f>
        <v>11.571593879912569</v>
      </c>
    </row>
    <row r="19" spans="9:15" x14ac:dyDescent="0.25">
      <c r="I19" t="s">
        <v>7</v>
      </c>
      <c r="N19" s="4">
        <v>15000</v>
      </c>
      <c r="O19" s="11">
        <f>+N19/$N$9</f>
        <v>5.5555555555555552E-2</v>
      </c>
    </row>
    <row r="20" spans="9:15" x14ac:dyDescent="0.25">
      <c r="I20" t="s">
        <v>13</v>
      </c>
      <c r="N20" s="4">
        <v>28000</v>
      </c>
      <c r="O20" s="11">
        <f>+N20/$N$9</f>
        <v>0.1037037037037037</v>
      </c>
    </row>
    <row r="21" spans="9:15" x14ac:dyDescent="0.25">
      <c r="I21" t="s">
        <v>14</v>
      </c>
      <c r="N21" s="4">
        <v>15000</v>
      </c>
      <c r="O21" s="11">
        <f>+N21/$N$9</f>
        <v>5.5555555555555552E-2</v>
      </c>
    </row>
    <row r="22" spans="9:15" x14ac:dyDescent="0.25">
      <c r="I22" t="s">
        <v>15</v>
      </c>
      <c r="N22" s="4">
        <v>20000</v>
      </c>
      <c r="O22" s="11">
        <f>+N22/$N$9</f>
        <v>7.407407407407407E-2</v>
      </c>
    </row>
    <row r="24" spans="9:15" x14ac:dyDescent="0.25">
      <c r="I24" s="3" t="s">
        <v>17</v>
      </c>
      <c r="N24" s="6">
        <f>SUM(N19:N22)</f>
        <v>78000</v>
      </c>
      <c r="O24" s="11">
        <f>+N24/$N$9</f>
        <v>0.28888888888888886</v>
      </c>
    </row>
    <row r="26" spans="9:15" x14ac:dyDescent="0.25">
      <c r="I26" s="2" t="s">
        <v>18</v>
      </c>
      <c r="J26" s="1"/>
      <c r="K26" s="1"/>
      <c r="L26" s="1"/>
      <c r="M26" s="1"/>
      <c r="N26" s="13">
        <f>+N24/N14</f>
        <v>3.3429048986414092</v>
      </c>
    </row>
    <row r="27" spans="9:15" x14ac:dyDescent="0.25">
      <c r="I27" s="1"/>
      <c r="J27" s="1"/>
      <c r="K27" s="1"/>
      <c r="L27" s="1"/>
      <c r="M27" s="1"/>
      <c r="N27" s="1"/>
    </row>
    <row r="28" spans="9:15" x14ac:dyDescent="0.25">
      <c r="I28" s="2" t="s">
        <v>19</v>
      </c>
      <c r="J28" s="1"/>
      <c r="K28" s="1"/>
      <c r="L28" s="1"/>
      <c r="M28" s="1"/>
      <c r="N28" s="13">
        <f>+N26+N16</f>
        <v>14.914498778553979</v>
      </c>
    </row>
    <row r="30" spans="9:15" x14ac:dyDescent="0.25">
      <c r="M30" s="14" t="s">
        <v>32</v>
      </c>
      <c r="N30" s="14" t="s">
        <v>31</v>
      </c>
    </row>
    <row r="31" spans="9:15" x14ac:dyDescent="0.25">
      <c r="K31" s="15" t="s">
        <v>21</v>
      </c>
      <c r="L31" s="16"/>
      <c r="M31" s="8">
        <v>700</v>
      </c>
      <c r="N31" s="17">
        <f>SUM(4.84*4)/20.05*14.46</f>
        <v>13.962374064837904</v>
      </c>
      <c r="O31" s="11">
        <f>+M31/$M$40</f>
        <v>3.0000428577551107E-2</v>
      </c>
    </row>
    <row r="32" spans="9:15" x14ac:dyDescent="0.25">
      <c r="K32" s="15" t="s">
        <v>22</v>
      </c>
      <c r="L32" s="16"/>
      <c r="M32" s="8">
        <v>900</v>
      </c>
      <c r="N32" s="17">
        <f>SUM(4.89*4)/20.05*14.46</f>
        <v>14.106613466334165</v>
      </c>
      <c r="O32" s="11">
        <f t="shared" ref="O32:O38" si="0">+M32/$M$40</f>
        <v>3.8571979599708567E-2</v>
      </c>
    </row>
    <row r="33" spans="1:15" x14ac:dyDescent="0.25">
      <c r="K33" s="15" t="s">
        <v>23</v>
      </c>
      <c r="L33" s="16"/>
      <c r="M33" s="8">
        <v>12000</v>
      </c>
      <c r="N33" s="17">
        <f>SUM(4.94*4)/20.05*14.46</f>
        <v>14.250852867830424</v>
      </c>
      <c r="O33" s="11">
        <f t="shared" si="0"/>
        <v>0.51429306132944752</v>
      </c>
    </row>
    <row r="34" spans="1:15" x14ac:dyDescent="0.25">
      <c r="K34" s="15" t="s">
        <v>24</v>
      </c>
      <c r="L34" s="16"/>
      <c r="M34" s="8">
        <v>500</v>
      </c>
      <c r="N34" s="17">
        <f>SUM(4.99*4)/20.05*14.46</f>
        <v>14.395092269326685</v>
      </c>
      <c r="O34" s="11">
        <f t="shared" si="0"/>
        <v>2.142887755539365E-2</v>
      </c>
    </row>
    <row r="35" spans="1:15" x14ac:dyDescent="0.25">
      <c r="K35" s="15" t="s">
        <v>25</v>
      </c>
      <c r="L35" s="16"/>
      <c r="M35" s="8">
        <v>5000</v>
      </c>
      <c r="N35" s="17">
        <f>SUM(5.04*4)/20.05*14.46</f>
        <v>14.539331670822945</v>
      </c>
      <c r="O35" s="11">
        <f t="shared" si="0"/>
        <v>0.21428877555393649</v>
      </c>
    </row>
    <row r="36" spans="1:15" x14ac:dyDescent="0.25">
      <c r="K36" s="15" t="s">
        <v>26</v>
      </c>
      <c r="L36" s="16"/>
      <c r="M36" s="8">
        <v>3000</v>
      </c>
      <c r="N36" s="17">
        <f>SUM(5.1*4)/20.05*14.46</f>
        <v>14.712418952618453</v>
      </c>
      <c r="O36" s="11">
        <f t="shared" si="0"/>
        <v>0.12857326533236188</v>
      </c>
    </row>
    <row r="37" spans="1:15" x14ac:dyDescent="0.25">
      <c r="K37" s="15" t="s">
        <v>27</v>
      </c>
      <c r="L37" s="16"/>
      <c r="M37" s="8">
        <v>1033</v>
      </c>
      <c r="N37" s="17">
        <f>SUM(5.15*4)/20.05*14.46</f>
        <v>14.856658354114714</v>
      </c>
      <c r="O37" s="11">
        <f t="shared" si="0"/>
        <v>4.4272061029443276E-2</v>
      </c>
    </row>
    <row r="38" spans="1:15" x14ac:dyDescent="0.25">
      <c r="K38" s="15" t="s">
        <v>28</v>
      </c>
      <c r="L38" s="16"/>
      <c r="M38" s="8">
        <v>200</v>
      </c>
      <c r="N38" s="17">
        <f>SUM(5.2*4)/20.05*14.46</f>
        <v>15.000897755610973</v>
      </c>
      <c r="O38" s="11">
        <f t="shared" si="0"/>
        <v>8.5715510221574601E-3</v>
      </c>
    </row>
    <row r="39" spans="1:15" x14ac:dyDescent="0.25">
      <c r="K39" s="21"/>
      <c r="L39" s="18"/>
      <c r="M39" s="19"/>
      <c r="N39" s="20"/>
    </row>
    <row r="40" spans="1:15" x14ac:dyDescent="0.25">
      <c r="K40" s="22" t="s">
        <v>29</v>
      </c>
      <c r="M40" s="9">
        <f>SUM(M31:M38)</f>
        <v>23333</v>
      </c>
      <c r="N40" s="10">
        <f>SUM(SUM(N31*M31)+SUM(N32*M32)+SUM(N33*M33)+SUM(N34*M34)+SUM(N35*M35)+SUM(N36*M36)+SUM(N37*M37)+SUM(N38*M38))/M40</f>
        <v>14.394137802966121</v>
      </c>
      <c r="O40" s="11">
        <f>+M40/N14</f>
        <v>1</v>
      </c>
    </row>
    <row r="41" spans="1:15" x14ac:dyDescent="0.25">
      <c r="K41" s="22"/>
      <c r="M41" s="9"/>
      <c r="N41" s="10"/>
    </row>
    <row r="42" spans="1:15" x14ac:dyDescent="0.25">
      <c r="K42" s="22" t="s">
        <v>30</v>
      </c>
      <c r="M42" s="9"/>
      <c r="N42" s="10">
        <f>+N28-N40</f>
        <v>0.52036097558785777</v>
      </c>
    </row>
    <row r="44" spans="1:15" x14ac:dyDescent="0.25">
      <c r="A44" s="2" t="s">
        <v>1</v>
      </c>
    </row>
    <row r="45" spans="1:15" x14ac:dyDescent="0.25">
      <c r="A45" t="s">
        <v>3</v>
      </c>
    </row>
    <row r="46" spans="1:15" x14ac:dyDescent="0.25">
      <c r="A46" t="s">
        <v>2</v>
      </c>
    </row>
    <row r="47" spans="1:15" x14ac:dyDescent="0.25">
      <c r="A47" t="s">
        <v>33</v>
      </c>
    </row>
    <row r="48" spans="1:15" x14ac:dyDescent="0.25">
      <c r="A48" t="s">
        <v>35</v>
      </c>
    </row>
    <row r="49" spans="1:1" x14ac:dyDescent="0.25">
      <c r="A49" t="s">
        <v>36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Brown</dc:creator>
  <cp:lastModifiedBy>Gary Brown</cp:lastModifiedBy>
  <dcterms:created xsi:type="dcterms:W3CDTF">2019-04-16T14:45:26Z</dcterms:created>
  <dcterms:modified xsi:type="dcterms:W3CDTF">2019-04-16T20:05:07Z</dcterms:modified>
</cp:coreProperties>
</file>