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H\OHIO PROVIDER RESOURCE ASSOC (14337.000)\Healthcare\"/>
    </mc:Choice>
  </mc:AlternateContent>
  <xr:revisionPtr revIDLastSave="0" documentId="13_ncr:1_{E23242BE-92D3-4949-8A19-05AEF86D3AA5}" xr6:coauthVersionLast="40" xr6:coauthVersionMax="40" xr10:uidLastSave="{00000000-0000-0000-0000-000000000000}"/>
  <bookViews>
    <workbookView xWindow="-120" yWindow="-120" windowWidth="24240" windowHeight="13740" activeTab="1" xr2:uid="{7470BB40-47D6-4E4A-8621-D91A6B1E3943}"/>
  </bookViews>
  <sheets>
    <sheet name="Routine HPC" sheetId="2" r:id="rId1"/>
    <sheet name="OSO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5" i="2" l="1"/>
  <c r="B86" i="2"/>
  <c r="B87" i="2"/>
  <c r="B88" i="2"/>
  <c r="B89" i="2"/>
  <c r="B90" i="2"/>
  <c r="B91" i="2"/>
  <c r="B92" i="2"/>
  <c r="B87" i="1"/>
  <c r="B86" i="1"/>
  <c r="B85" i="1"/>
  <c r="B84" i="1"/>
  <c r="B83" i="1"/>
  <c r="B82" i="1"/>
  <c r="B81" i="1"/>
  <c r="B88" i="1"/>
  <c r="I64" i="1"/>
  <c r="H64" i="1"/>
  <c r="G64" i="1"/>
  <c r="B64" i="1"/>
  <c r="E64" i="1" s="1"/>
  <c r="E75" i="1" s="1"/>
  <c r="I63" i="1"/>
  <c r="H63" i="1"/>
  <c r="G63" i="1"/>
  <c r="B63" i="1"/>
  <c r="I62" i="1"/>
  <c r="H62" i="1"/>
  <c r="G62" i="1"/>
  <c r="B62" i="1"/>
  <c r="C62" i="1" s="1"/>
  <c r="C73" i="1" s="1"/>
  <c r="I61" i="1"/>
  <c r="H61" i="1"/>
  <c r="G61" i="1"/>
  <c r="B61" i="1"/>
  <c r="I60" i="1"/>
  <c r="H60" i="1"/>
  <c r="G60" i="1"/>
  <c r="B60" i="1"/>
  <c r="D60" i="1" s="1"/>
  <c r="D71" i="1" s="1"/>
  <c r="I59" i="1"/>
  <c r="H59" i="1"/>
  <c r="G59" i="1"/>
  <c r="B59" i="1"/>
  <c r="I58" i="1"/>
  <c r="H58" i="1"/>
  <c r="G58" i="1"/>
  <c r="B58" i="1"/>
  <c r="E58" i="1" s="1"/>
  <c r="E69" i="1" s="1"/>
  <c r="I57" i="1"/>
  <c r="H57" i="1"/>
  <c r="G57" i="1"/>
  <c r="B57" i="1"/>
  <c r="I40" i="1"/>
  <c r="H40" i="1"/>
  <c r="G40" i="1"/>
  <c r="B40" i="1"/>
  <c r="E40" i="1" s="1"/>
  <c r="E51" i="1" s="1"/>
  <c r="I39" i="1"/>
  <c r="H39" i="1"/>
  <c r="G39" i="1"/>
  <c r="B39" i="1"/>
  <c r="I38" i="1"/>
  <c r="H38" i="1"/>
  <c r="G38" i="1"/>
  <c r="B38" i="1"/>
  <c r="E38" i="1" s="1"/>
  <c r="E49" i="1" s="1"/>
  <c r="I37" i="1"/>
  <c r="H37" i="1"/>
  <c r="G37" i="1"/>
  <c r="B37" i="1"/>
  <c r="I36" i="1"/>
  <c r="H36" i="1"/>
  <c r="G36" i="1"/>
  <c r="B36" i="1"/>
  <c r="D36" i="1" s="1"/>
  <c r="D47" i="1" s="1"/>
  <c r="I35" i="1"/>
  <c r="H35" i="1"/>
  <c r="G35" i="1"/>
  <c r="B35" i="1"/>
  <c r="I34" i="1"/>
  <c r="H34" i="1"/>
  <c r="G34" i="1"/>
  <c r="B34" i="1"/>
  <c r="E34" i="1" s="1"/>
  <c r="E45" i="1" s="1"/>
  <c r="I33" i="1"/>
  <c r="H33" i="1"/>
  <c r="G33" i="1"/>
  <c r="B33" i="1"/>
  <c r="I68" i="2"/>
  <c r="H68" i="2"/>
  <c r="G68" i="2"/>
  <c r="B68" i="2"/>
  <c r="I67" i="2"/>
  <c r="H67" i="2"/>
  <c r="G67" i="2"/>
  <c r="B67" i="2"/>
  <c r="E67" i="2" s="1"/>
  <c r="E78" i="2" s="1"/>
  <c r="I66" i="2"/>
  <c r="H66" i="2"/>
  <c r="G66" i="2"/>
  <c r="B66" i="2"/>
  <c r="I65" i="2"/>
  <c r="H65" i="2"/>
  <c r="G65" i="2"/>
  <c r="B65" i="2"/>
  <c r="I64" i="2"/>
  <c r="H64" i="2"/>
  <c r="G64" i="2"/>
  <c r="B64" i="2"/>
  <c r="D64" i="2" s="1"/>
  <c r="D75" i="2" s="1"/>
  <c r="I63" i="2"/>
  <c r="H63" i="2"/>
  <c r="G63" i="2"/>
  <c r="B63" i="2"/>
  <c r="C63" i="2" s="1"/>
  <c r="C74" i="2" s="1"/>
  <c r="I62" i="2"/>
  <c r="H62" i="2"/>
  <c r="G62" i="2"/>
  <c r="B62" i="2"/>
  <c r="E62" i="2" s="1"/>
  <c r="E73" i="2" s="1"/>
  <c r="I61" i="2"/>
  <c r="H61" i="2"/>
  <c r="G61" i="2"/>
  <c r="B61" i="2"/>
  <c r="I44" i="2"/>
  <c r="H44" i="2"/>
  <c r="G44" i="2"/>
  <c r="B44" i="2"/>
  <c r="E44" i="2" s="1"/>
  <c r="E55" i="2" s="1"/>
  <c r="I43" i="2"/>
  <c r="H43" i="2"/>
  <c r="G43" i="2"/>
  <c r="B43" i="2"/>
  <c r="I42" i="2"/>
  <c r="H42" i="2"/>
  <c r="G42" i="2"/>
  <c r="B42" i="2"/>
  <c r="E42" i="2" s="1"/>
  <c r="E53" i="2" s="1"/>
  <c r="I41" i="2"/>
  <c r="H41" i="2"/>
  <c r="G41" i="2"/>
  <c r="B41" i="2"/>
  <c r="I40" i="2"/>
  <c r="H40" i="2"/>
  <c r="G40" i="2"/>
  <c r="B40" i="2"/>
  <c r="D40" i="2" s="1"/>
  <c r="D51" i="2" s="1"/>
  <c r="I39" i="2"/>
  <c r="H39" i="2"/>
  <c r="G39" i="2"/>
  <c r="B39" i="2"/>
  <c r="I38" i="2"/>
  <c r="H38" i="2"/>
  <c r="G38" i="2"/>
  <c r="B38" i="2"/>
  <c r="I37" i="2"/>
  <c r="H37" i="2"/>
  <c r="G37" i="2"/>
  <c r="B37" i="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G13" i="1"/>
  <c r="G12" i="1"/>
  <c r="G11" i="1"/>
  <c r="G10" i="1"/>
  <c r="G9" i="1"/>
  <c r="G8" i="1"/>
  <c r="G7" i="1"/>
  <c r="G6" i="1"/>
  <c r="B13" i="1"/>
  <c r="E13" i="1" s="1"/>
  <c r="E24" i="1" s="1"/>
  <c r="B12" i="1"/>
  <c r="B11" i="1"/>
  <c r="B10" i="1"/>
  <c r="C10" i="1" s="1"/>
  <c r="C21" i="1" s="1"/>
  <c r="B9" i="1"/>
  <c r="E9" i="1" s="1"/>
  <c r="E20" i="1" s="1"/>
  <c r="B8" i="1"/>
  <c r="B7" i="1"/>
  <c r="C7" i="1" s="1"/>
  <c r="C18" i="1" s="1"/>
  <c r="B6" i="1"/>
  <c r="D6" i="1" s="1"/>
  <c r="D17" i="1" s="1"/>
  <c r="H13" i="2"/>
  <c r="I13" i="2"/>
  <c r="I12" i="2"/>
  <c r="H12" i="2"/>
  <c r="I11" i="2"/>
  <c r="H11" i="2"/>
  <c r="I10" i="2"/>
  <c r="E10" i="2" s="1"/>
  <c r="E21" i="2" s="1"/>
  <c r="H10" i="2"/>
  <c r="I9" i="2"/>
  <c r="H9" i="2"/>
  <c r="I8" i="2"/>
  <c r="H8" i="2"/>
  <c r="I7" i="2"/>
  <c r="H7" i="2"/>
  <c r="I6" i="2"/>
  <c r="H6" i="2"/>
  <c r="G13" i="2"/>
  <c r="G12" i="2"/>
  <c r="G11" i="2"/>
  <c r="G10" i="2"/>
  <c r="G9" i="2"/>
  <c r="G8" i="2"/>
  <c r="G7" i="2"/>
  <c r="G6" i="2"/>
  <c r="B13" i="2"/>
  <c r="E13" i="2" s="1"/>
  <c r="E24" i="2" s="1"/>
  <c r="B12" i="2"/>
  <c r="C12" i="2" s="1"/>
  <c r="C23" i="2" s="1"/>
  <c r="B11" i="2"/>
  <c r="B10" i="2"/>
  <c r="C10" i="2" s="1"/>
  <c r="C21" i="2" s="1"/>
  <c r="B9" i="2"/>
  <c r="E9" i="2" s="1"/>
  <c r="E20" i="2" s="1"/>
  <c r="B8" i="2"/>
  <c r="C8" i="2" s="1"/>
  <c r="C19" i="2" s="1"/>
  <c r="B7" i="2"/>
  <c r="C7" i="2" s="1"/>
  <c r="C18" i="2" s="1"/>
  <c r="B6" i="2"/>
  <c r="C6" i="2" s="1"/>
  <c r="C17" i="2" s="1"/>
  <c r="C66" i="2" l="1"/>
  <c r="C77" i="2" s="1"/>
  <c r="E61" i="1"/>
  <c r="E72" i="1" s="1"/>
  <c r="E63" i="1"/>
  <c r="E74" i="1" s="1"/>
  <c r="E6" i="1"/>
  <c r="E17" i="1" s="1"/>
  <c r="D8" i="1"/>
  <c r="D19" i="1" s="1"/>
  <c r="E11" i="1"/>
  <c r="E22" i="1" s="1"/>
  <c r="D12" i="1"/>
  <c r="D23" i="1" s="1"/>
  <c r="E12" i="1"/>
  <c r="E23" i="1" s="1"/>
  <c r="D9" i="1"/>
  <c r="D20" i="1" s="1"/>
  <c r="D84" i="1" s="1"/>
  <c r="C13" i="1"/>
  <c r="C24" i="1" s="1"/>
  <c r="C11" i="1"/>
  <c r="C22" i="1" s="1"/>
  <c r="C12" i="1"/>
  <c r="C23" i="1" s="1"/>
  <c r="E10" i="1"/>
  <c r="E21" i="1" s="1"/>
  <c r="D34" i="1"/>
  <c r="D45" i="1" s="1"/>
  <c r="E88" i="1"/>
  <c r="C6" i="1"/>
  <c r="C17" i="1" s="1"/>
  <c r="C8" i="1"/>
  <c r="C19" i="1" s="1"/>
  <c r="D7" i="1"/>
  <c r="D18" i="1" s="1"/>
  <c r="E7" i="1"/>
  <c r="E18" i="1" s="1"/>
  <c r="E82" i="1" s="1"/>
  <c r="D10" i="1"/>
  <c r="D21" i="1" s="1"/>
  <c r="D11" i="1"/>
  <c r="D22" i="1" s="1"/>
  <c r="E60" i="1"/>
  <c r="E71" i="1" s="1"/>
  <c r="E8" i="1"/>
  <c r="E19" i="1" s="1"/>
  <c r="C9" i="1"/>
  <c r="C20" i="1" s="1"/>
  <c r="D13" i="1"/>
  <c r="D24" i="1" s="1"/>
  <c r="E33" i="1"/>
  <c r="E44" i="1" s="1"/>
  <c r="C35" i="1"/>
  <c r="C46" i="1" s="1"/>
  <c r="E37" i="1"/>
  <c r="E48" i="1" s="1"/>
  <c r="E39" i="1"/>
  <c r="E50" i="1" s="1"/>
  <c r="E57" i="1"/>
  <c r="E68" i="1" s="1"/>
  <c r="C59" i="1"/>
  <c r="C70" i="1" s="1"/>
  <c r="C11" i="2"/>
  <c r="C22" i="2" s="1"/>
  <c r="D6" i="2"/>
  <c r="D17" i="2" s="1"/>
  <c r="D10" i="2"/>
  <c r="D21" i="2" s="1"/>
  <c r="E6" i="2"/>
  <c r="E17" i="2" s="1"/>
  <c r="D66" i="2"/>
  <c r="D77" i="2" s="1"/>
  <c r="E63" i="2"/>
  <c r="E74" i="2" s="1"/>
  <c r="D63" i="2"/>
  <c r="D74" i="2" s="1"/>
  <c r="C62" i="2"/>
  <c r="C73" i="2" s="1"/>
  <c r="D63" i="1"/>
  <c r="D74" i="1" s="1"/>
  <c r="D62" i="1"/>
  <c r="D73" i="1" s="1"/>
  <c r="E62" i="1"/>
  <c r="E73" i="1" s="1"/>
  <c r="E59" i="1"/>
  <c r="E70" i="1" s="1"/>
  <c r="D59" i="1"/>
  <c r="D70" i="1" s="1"/>
  <c r="C58" i="1"/>
  <c r="C69" i="1" s="1"/>
  <c r="D58" i="1"/>
  <c r="D69" i="1" s="1"/>
  <c r="E36" i="1"/>
  <c r="E47" i="1" s="1"/>
  <c r="D35" i="1"/>
  <c r="D46" i="1" s="1"/>
  <c r="E35" i="1"/>
  <c r="E46" i="1" s="1"/>
  <c r="C34" i="1"/>
  <c r="C45" i="1" s="1"/>
  <c r="C57" i="1"/>
  <c r="C68" i="1" s="1"/>
  <c r="D57" i="1"/>
  <c r="D68" i="1" s="1"/>
  <c r="C64" i="1"/>
  <c r="C75" i="1" s="1"/>
  <c r="C63" i="1"/>
  <c r="C74" i="1" s="1"/>
  <c r="D64" i="1"/>
  <c r="D75" i="1" s="1"/>
  <c r="C61" i="1"/>
  <c r="C72" i="1" s="1"/>
  <c r="C60" i="1"/>
  <c r="C71" i="1" s="1"/>
  <c r="D61" i="1"/>
  <c r="D72" i="1" s="1"/>
  <c r="C39" i="1"/>
  <c r="C50" i="1" s="1"/>
  <c r="C33" i="1"/>
  <c r="C44" i="1" s="1"/>
  <c r="D33" i="1"/>
  <c r="D44" i="1" s="1"/>
  <c r="C40" i="1"/>
  <c r="C51" i="1" s="1"/>
  <c r="D40" i="1"/>
  <c r="D51" i="1" s="1"/>
  <c r="C38" i="1"/>
  <c r="C49" i="1" s="1"/>
  <c r="D39" i="1"/>
  <c r="D50" i="1" s="1"/>
  <c r="C37" i="1"/>
  <c r="C48" i="1" s="1"/>
  <c r="D38" i="1"/>
  <c r="D49" i="1" s="1"/>
  <c r="C36" i="1"/>
  <c r="C47" i="1" s="1"/>
  <c r="D37" i="1"/>
  <c r="D48" i="1" s="1"/>
  <c r="E64" i="2"/>
  <c r="E75" i="2" s="1"/>
  <c r="C64" i="2"/>
  <c r="C75" i="2" s="1"/>
  <c r="C38" i="2"/>
  <c r="C49" i="2" s="1"/>
  <c r="C86" i="2" s="1"/>
  <c r="E68" i="2"/>
  <c r="E79" i="2" s="1"/>
  <c r="E92" i="2" s="1"/>
  <c r="D62" i="2"/>
  <c r="D73" i="2" s="1"/>
  <c r="E65" i="2"/>
  <c r="E76" i="2" s="1"/>
  <c r="E66" i="2"/>
  <c r="E77" i="2" s="1"/>
  <c r="C37" i="2"/>
  <c r="C48" i="2" s="1"/>
  <c r="C39" i="2"/>
  <c r="C50" i="2" s="1"/>
  <c r="C87" i="2" s="1"/>
  <c r="E41" i="2"/>
  <c r="E52" i="2" s="1"/>
  <c r="D43" i="2"/>
  <c r="D54" i="2" s="1"/>
  <c r="C61" i="2"/>
  <c r="C72" i="2" s="1"/>
  <c r="D65" i="2"/>
  <c r="D76" i="2" s="1"/>
  <c r="D67" i="2"/>
  <c r="D78" i="2" s="1"/>
  <c r="E40" i="2"/>
  <c r="E51" i="2" s="1"/>
  <c r="D38" i="2"/>
  <c r="D49" i="2" s="1"/>
  <c r="E38" i="2"/>
  <c r="E49" i="2" s="1"/>
  <c r="D39" i="2"/>
  <c r="D50" i="2" s="1"/>
  <c r="E39" i="2"/>
  <c r="E50" i="2" s="1"/>
  <c r="C43" i="2"/>
  <c r="C54" i="2" s="1"/>
  <c r="E12" i="2"/>
  <c r="E23" i="2" s="1"/>
  <c r="E7" i="2"/>
  <c r="E18" i="2" s="1"/>
  <c r="D7" i="2"/>
  <c r="D18" i="2" s="1"/>
  <c r="D11" i="2"/>
  <c r="D22" i="2" s="1"/>
  <c r="E11" i="2"/>
  <c r="E22" i="2" s="1"/>
  <c r="D12" i="2"/>
  <c r="D23" i="2" s="1"/>
  <c r="D61" i="2"/>
  <c r="D72" i="2" s="1"/>
  <c r="D85" i="2" s="1"/>
  <c r="C68" i="2"/>
  <c r="C79" i="2" s="1"/>
  <c r="E61" i="2"/>
  <c r="E72" i="2" s="1"/>
  <c r="C67" i="2"/>
  <c r="C78" i="2" s="1"/>
  <c r="D68" i="2"/>
  <c r="D79" i="2" s="1"/>
  <c r="C65" i="2"/>
  <c r="C76" i="2" s="1"/>
  <c r="D37" i="2"/>
  <c r="D48" i="2" s="1"/>
  <c r="C44" i="2"/>
  <c r="C55" i="2" s="1"/>
  <c r="E37" i="2"/>
  <c r="E48" i="2" s="1"/>
  <c r="D44" i="2"/>
  <c r="D55" i="2" s="1"/>
  <c r="C41" i="2"/>
  <c r="C52" i="2" s="1"/>
  <c r="D42" i="2"/>
  <c r="D53" i="2" s="1"/>
  <c r="E43" i="2"/>
  <c r="E54" i="2" s="1"/>
  <c r="E91" i="2" s="1"/>
  <c r="C42" i="2"/>
  <c r="C53" i="2" s="1"/>
  <c r="C40" i="2"/>
  <c r="C51" i="2" s="1"/>
  <c r="D41" i="2"/>
  <c r="D52" i="2" s="1"/>
  <c r="D8" i="2"/>
  <c r="D19" i="2" s="1"/>
  <c r="D13" i="2"/>
  <c r="D24" i="2" s="1"/>
  <c r="C13" i="2"/>
  <c r="C24" i="2" s="1"/>
  <c r="E8" i="2"/>
  <c r="E19" i="2" s="1"/>
  <c r="C9" i="2"/>
  <c r="C20" i="2" s="1"/>
  <c r="D9" i="2"/>
  <c r="D20" i="2" s="1"/>
  <c r="D88" i="2" s="1"/>
  <c r="E89" i="2" l="1"/>
  <c r="C89" i="2"/>
  <c r="E85" i="2"/>
  <c r="C85" i="2"/>
  <c r="E86" i="1"/>
  <c r="E85" i="1"/>
  <c r="E87" i="1"/>
  <c r="E90" i="2"/>
  <c r="E86" i="2"/>
  <c r="C86" i="1"/>
  <c r="D81" i="1"/>
  <c r="E83" i="1"/>
  <c r="D83" i="1"/>
  <c r="C81" i="1"/>
  <c r="D85" i="1"/>
  <c r="C84" i="1"/>
  <c r="D86" i="1"/>
  <c r="C85" i="1"/>
  <c r="D87" i="1"/>
  <c r="D88" i="1"/>
  <c r="C87" i="1"/>
  <c r="D82" i="1"/>
  <c r="C83" i="1"/>
  <c r="C88" i="1"/>
  <c r="C82" i="1"/>
  <c r="E81" i="1"/>
  <c r="E84" i="1"/>
  <c r="C91" i="2"/>
  <c r="D91" i="2"/>
  <c r="D92" i="2"/>
  <c r="D89" i="2"/>
  <c r="D87" i="2"/>
  <c r="E88" i="2"/>
  <c r="C90" i="2"/>
  <c r="D86" i="2"/>
  <c r="E87" i="2"/>
  <c r="C92" i="2"/>
  <c r="D90" i="2"/>
  <c r="C88" i="2"/>
</calcChain>
</file>

<file path=xl/sharedStrings.xml><?xml version="1.0" encoding="utf-8"?>
<sst xmlns="http://schemas.openxmlformats.org/spreadsheetml/2006/main" count="218" uniqueCount="33">
  <si>
    <t>CODBC 1</t>
  </si>
  <si>
    <t>CODBC 2</t>
  </si>
  <si>
    <t>CODBC 3</t>
  </si>
  <si>
    <t>CODBC 4</t>
  </si>
  <si>
    <t>CODBC 5</t>
  </si>
  <si>
    <t>CODBC 6</t>
  </si>
  <si>
    <t>CODBC 7</t>
  </si>
  <si>
    <t>CODBC 8</t>
  </si>
  <si>
    <t>1:1</t>
  </si>
  <si>
    <t>1:2</t>
  </si>
  <si>
    <t>1:3</t>
  </si>
  <si>
    <t>1:4 or More</t>
  </si>
  <si>
    <t>15 Min. Service Ratios</t>
  </si>
  <si>
    <t>1 Hour Service Ratios</t>
  </si>
  <si>
    <t>1:2 Factor</t>
  </si>
  <si>
    <t>1:3 Factor</t>
  </si>
  <si>
    <t>1:4+ Factor</t>
  </si>
  <si>
    <t>Portion of the Routine Homemaker/Personal Care Rate Specifically for Reimbursement of the DSP's Service Delivery Time</t>
  </si>
  <si>
    <t>Portion of the On-Site/On-Call Rate Specifically for Reimbursement of the DSP's Service Delivery Time</t>
  </si>
  <si>
    <t>** OSOC Rates are not eligible for Behavior, Medical or Complex Care Rate Add-Ons</t>
  </si>
  <si>
    <t>Additional Rate Modifications:</t>
  </si>
  <si>
    <t>Rate Add-On for "Staff Competency" is $.63 per 15-Min. and $2.52 per 1 hour of "billable" Service based on experience &amp; training requirements</t>
  </si>
  <si>
    <t>Rate Add-On for "Behavior Support" is $.63 per 15-Min. and $2.52 per 1 hour of "billable" Service based on rule requirements &amp; authorization in CPT</t>
  </si>
  <si>
    <t>Rate Add-On for "Complex Care" is $.63 per 15-Min. and $2.52 per 1 hour of "billable" Service based on rule requirements &amp; authorization in CPT</t>
  </si>
  <si>
    <t>Rate Add-On for "Medical Assistance" is $.12 per 15-Min. and $.48 per 1 hour of "billable" Service based on rule requirements &amp; authorization in CPT</t>
  </si>
  <si>
    <t>Portion of the Routine Homemaker/Personal Care Rate Specifically for Reimbursement of "Supervision" of Service Delivery Time</t>
  </si>
  <si>
    <t>Portion of the Routine Homemaker/Personal Care Rate Specifically for Reimbursement of "Administration" of Service Delivery Time</t>
  </si>
  <si>
    <t>Portion of the On-Site/On-Call Rate Specifically for Reimbursement of "Supervision" of Service Delivery Time</t>
  </si>
  <si>
    <t>Portion of the On-Site/On-Call Rate Specifically for Reimbursement of "Administration" of Service Delivery Time</t>
  </si>
  <si>
    <t>(This includes Regular &amp; Overtime Wages and factors for Payroll Taxes, Workers Compensation, Fringe Benefits &amp; PTO / Does not include Utilization factor of 1.91%)</t>
  </si>
  <si>
    <t>(This includes Regular &amp; Overtime Wages and factors for Payroll Taxes, Workers Compensation, Fringe Benefits &amp; PTO)</t>
  </si>
  <si>
    <t>Totals for On-Site/On-Call Services</t>
  </si>
  <si>
    <t>Totals for Routine Homemaker/Personal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</si>
</sst>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8" fontId="3" fillId="0" borderId="1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8" fontId="3" fillId="0" borderId="1" xfId="0" applyNumberFormat="1" applyFont="1" applyBorder="1"/>
    <xf numFmtId="10" fontId="0" fillId="0" borderId="0" xfId="0" applyNumberFormat="1"/>
    <xf numFmtId="10" fontId="5" fillId="0" borderId="1" xfId="0" applyNumberFormat="1" applyFont="1" applyBorder="1"/>
    <xf numFmtId="8" fontId="0" fillId="0" borderId="0" xfId="0" applyNumberFormat="1"/>
    <xf numFmtId="164" fontId="2" fillId="0" borderId="1" xfId="0" applyNumberFormat="1" applyFont="1" applyBorder="1"/>
    <xf numFmtId="8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Fill="1" applyBorder="1" applyProtection="1">
      <protection locked="0"/>
    </xf>
    <xf numFmtId="0" fontId="5" fillId="0" borderId="0" xfId="0" applyFont="1"/>
    <xf numFmtId="0" fontId="9" fillId="0" borderId="0" xfId="0" applyFont="1"/>
    <xf numFmtId="8" fontId="0" fillId="0" borderId="0" xfId="0" applyNumberFormat="1" applyFill="1" applyBorder="1"/>
    <xf numFmtId="8" fontId="7" fillId="0" borderId="1" xfId="0" applyNumberFormat="1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29BC-E536-4CEB-93FF-8C12474A453B}">
  <sheetPr>
    <pageSetUpPr fitToPage="1"/>
  </sheetPr>
  <dimension ref="A2:O92"/>
  <sheetViews>
    <sheetView showGridLines="0" workbookViewId="0">
      <selection activeCell="A2" sqref="A2"/>
    </sheetView>
  </sheetViews>
  <sheetFormatPr defaultRowHeight="15" x14ac:dyDescent="0.25"/>
  <cols>
    <col min="1" max="1" width="20.5703125" bestFit="1" customWidth="1"/>
    <col min="2" max="5" width="12.7109375" customWidth="1"/>
    <col min="7" max="10" width="10.7109375" customWidth="1"/>
  </cols>
  <sheetData>
    <row r="2" spans="1:12" ht="21" x14ac:dyDescent="0.35">
      <c r="A2" s="12" t="s">
        <v>17</v>
      </c>
      <c r="B2" s="12"/>
      <c r="C2" s="12"/>
      <c r="D2" s="12"/>
      <c r="E2" s="12"/>
      <c r="F2" s="12"/>
      <c r="G2" s="12"/>
      <c r="H2" s="12"/>
      <c r="I2" s="12"/>
    </row>
    <row r="3" spans="1:12" x14ac:dyDescent="0.25">
      <c r="A3" s="3" t="s">
        <v>29</v>
      </c>
    </row>
    <row r="5" spans="1:12" x14ac:dyDescent="0.25">
      <c r="A5" s="5" t="s">
        <v>12</v>
      </c>
      <c r="B5" s="4" t="s">
        <v>8</v>
      </c>
      <c r="C5" s="4" t="s">
        <v>9</v>
      </c>
      <c r="D5" s="4" t="s">
        <v>10</v>
      </c>
      <c r="E5" s="4" t="s">
        <v>11</v>
      </c>
      <c r="G5" s="4" t="s">
        <v>14</v>
      </c>
      <c r="H5" s="4" t="s">
        <v>15</v>
      </c>
      <c r="I5" s="4" t="s">
        <v>16</v>
      </c>
    </row>
    <row r="6" spans="1:12" x14ac:dyDescent="0.25">
      <c r="A6" s="2" t="s">
        <v>0</v>
      </c>
      <c r="B6" s="1">
        <f>+B17/4</f>
        <v>4.03</v>
      </c>
      <c r="C6" s="10">
        <f>+B6*G6</f>
        <v>4.3162841530054639</v>
      </c>
      <c r="D6" s="11">
        <f>+B6*H6</f>
        <v>4.7346994535519116</v>
      </c>
      <c r="E6" s="11">
        <f>+B6*I6</f>
        <v>5.2558834244080144</v>
      </c>
      <c r="G6" s="8">
        <f>SUM(SUM(2.94*2)-5.49)/5.49+1</f>
        <v>1.0710382513661201</v>
      </c>
      <c r="H6" s="8">
        <f>SUM(SUM(2.15*3)-5.49)/5.49+1</f>
        <v>1.1748633879781418</v>
      </c>
      <c r="I6" s="8">
        <f>SUM(SUM(1.79*4)-5.49)/5.49+1</f>
        <v>1.3041894353369763</v>
      </c>
    </row>
    <row r="7" spans="1:12" x14ac:dyDescent="0.25">
      <c r="A7" s="2" t="s">
        <v>1</v>
      </c>
      <c r="B7" s="1">
        <f t="shared" ref="B7:B13" si="0">+B18/4</f>
        <v>4.07</v>
      </c>
      <c r="C7" s="10">
        <f t="shared" ref="C7:C13" si="1">+B7*G7</f>
        <v>4.3638628158844774</v>
      </c>
      <c r="D7" s="11">
        <f t="shared" ref="D7:D13" si="2">+B7*H7</f>
        <v>4.7826173285198559</v>
      </c>
      <c r="E7" s="11">
        <f t="shared" ref="E7:E13" si="3">+B7*I7</f>
        <v>5.3189169675090255</v>
      </c>
      <c r="G7" s="8">
        <f>SUM(SUM(2.97*2)-5.54)/5.54+1</f>
        <v>1.0722021660649821</v>
      </c>
      <c r="H7" s="8">
        <f>SUM(SUM(2.17*3)-5.54)/5.54+1</f>
        <v>1.1750902527075813</v>
      </c>
      <c r="I7" s="8">
        <f>SUM(SUM(1.81*4)-5.54)/5.54+1</f>
        <v>1.3068592057761732</v>
      </c>
    </row>
    <row r="8" spans="1:12" x14ac:dyDescent="0.25">
      <c r="A8" s="2" t="s">
        <v>2</v>
      </c>
      <c r="B8" s="1">
        <f t="shared" si="0"/>
        <v>4.1124999999999998</v>
      </c>
      <c r="C8" s="10">
        <f t="shared" si="1"/>
        <v>4.40625</v>
      </c>
      <c r="D8" s="11">
        <f t="shared" si="2"/>
        <v>4.8248437500000003</v>
      </c>
      <c r="E8" s="11">
        <f t="shared" si="3"/>
        <v>5.3756250000000003</v>
      </c>
      <c r="G8" s="8">
        <f>SUM(SUM(3*2)-5.6)/5.6+1</f>
        <v>1.0714285714285714</v>
      </c>
      <c r="H8" s="8">
        <f>SUM(SUM(2.19*3)-5.6)/5.6+1</f>
        <v>1.1732142857142858</v>
      </c>
      <c r="I8" s="8">
        <f>SUM(SUM(1.83*4)-5.6)/5.6+1</f>
        <v>1.3071428571428574</v>
      </c>
    </row>
    <row r="9" spans="1:12" x14ac:dyDescent="0.25">
      <c r="A9" s="2" t="s">
        <v>3</v>
      </c>
      <c r="B9" s="1">
        <f t="shared" si="0"/>
        <v>4.1524999999999999</v>
      </c>
      <c r="C9" s="10">
        <f t="shared" si="1"/>
        <v>4.4459628975265009</v>
      </c>
      <c r="D9" s="11">
        <f t="shared" si="2"/>
        <v>4.8641475265017657</v>
      </c>
      <c r="E9" s="11">
        <f t="shared" si="3"/>
        <v>5.3997173144876323</v>
      </c>
      <c r="G9" s="8">
        <f>SUM(SUM(3.03*2)-5.66)/5.66+1</f>
        <v>1.0706713780918726</v>
      </c>
      <c r="H9" s="8">
        <f>SUM(SUM(2.21*3)-5.66)/5.66+1</f>
        <v>1.1713780918727914</v>
      </c>
      <c r="I9" s="8">
        <f>SUM(SUM(1.84*4)-5.66)/5.66+1</f>
        <v>1.3003533568904593</v>
      </c>
    </row>
    <row r="10" spans="1:12" x14ac:dyDescent="0.25">
      <c r="A10" s="2" t="s">
        <v>4</v>
      </c>
      <c r="B10" s="1">
        <f t="shared" si="0"/>
        <v>4.1900000000000004</v>
      </c>
      <c r="C10" s="10">
        <f t="shared" si="1"/>
        <v>4.4840350877192989</v>
      </c>
      <c r="D10" s="11">
        <f t="shared" si="2"/>
        <v>4.9177368421052634</v>
      </c>
      <c r="E10" s="11">
        <f t="shared" si="3"/>
        <v>5.4690526315789478</v>
      </c>
      <c r="G10" s="8">
        <f>SUM(SUM(3.05*2)-5.7)/5.7+1</f>
        <v>1.0701754385964912</v>
      </c>
      <c r="H10" s="8">
        <f>SUM(SUM(2.23*3)-5.7)/5.7+1</f>
        <v>1.1736842105263157</v>
      </c>
      <c r="I10" s="8">
        <f>SUM(SUM(1.86*4)-5.7)/5.7+1</f>
        <v>1.3052631578947369</v>
      </c>
    </row>
    <row r="11" spans="1:12" x14ac:dyDescent="0.25">
      <c r="A11" s="2" t="s">
        <v>5</v>
      </c>
      <c r="B11" s="1">
        <f t="shared" si="0"/>
        <v>4.2275</v>
      </c>
      <c r="C11" s="10">
        <f t="shared" si="1"/>
        <v>4.521076388888889</v>
      </c>
      <c r="D11" s="11">
        <f t="shared" si="2"/>
        <v>4.9541015625</v>
      </c>
      <c r="E11" s="11">
        <f t="shared" si="3"/>
        <v>5.4898784722222222</v>
      </c>
      <c r="G11" s="8">
        <f>SUM(SUM(3.08*2)-5.76)/5.76+1</f>
        <v>1.0694444444444444</v>
      </c>
      <c r="H11" s="8">
        <f>SUM(SUM(2.25*3)-5.76)/5.76+1</f>
        <v>1.171875</v>
      </c>
      <c r="I11" s="8">
        <f>SUM(SUM(1.87*4)-5.76)/5.76+1</f>
        <v>1.2986111111111112</v>
      </c>
    </row>
    <row r="12" spans="1:12" x14ac:dyDescent="0.25">
      <c r="A12" s="2" t="s">
        <v>6</v>
      </c>
      <c r="B12" s="1">
        <f t="shared" si="0"/>
        <v>4.2750000000000004</v>
      </c>
      <c r="C12" s="10">
        <f t="shared" si="1"/>
        <v>4.5688144329896909</v>
      </c>
      <c r="D12" s="11">
        <f t="shared" si="2"/>
        <v>5.0021907216494856</v>
      </c>
      <c r="E12" s="11">
        <f t="shared" si="3"/>
        <v>5.5530927835051545</v>
      </c>
      <c r="G12" s="8">
        <f>SUM(SUM(3.11*2)-5.82)/5.82+1</f>
        <v>1.0687285223367697</v>
      </c>
      <c r="H12" s="8">
        <f>SUM(SUM(2.27*3)-5.82)/5.82+1</f>
        <v>1.1701030927835052</v>
      </c>
      <c r="I12" s="8">
        <f>SUM(SUM(1.89*4)-5.82)/5.82+1</f>
        <v>1.2989690721649483</v>
      </c>
    </row>
    <row r="13" spans="1:12" x14ac:dyDescent="0.25">
      <c r="A13" s="2" t="s">
        <v>7</v>
      </c>
      <c r="B13" s="1">
        <f t="shared" si="0"/>
        <v>4.3125</v>
      </c>
      <c r="C13" s="10">
        <f t="shared" si="1"/>
        <v>4.6137137989778534</v>
      </c>
      <c r="D13" s="11">
        <f t="shared" si="2"/>
        <v>5.0471678023850082</v>
      </c>
      <c r="E13" s="11">
        <f t="shared" si="3"/>
        <v>5.6128620102214644</v>
      </c>
      <c r="G13" s="8">
        <f>SUM(SUM(3.14*2)-5.87)/5.87+1</f>
        <v>1.06984667802385</v>
      </c>
      <c r="H13" s="8">
        <f>SUM(SUM(2.29*3)-5.87)/5.87+1</f>
        <v>1.170357751277683</v>
      </c>
      <c r="I13" s="8">
        <f>SUM(SUM(1.91*4)-5.87)/5.87+1</f>
        <v>1.301533219761499</v>
      </c>
      <c r="L13" s="9"/>
    </row>
    <row r="16" spans="1:12" x14ac:dyDescent="0.25">
      <c r="A16" s="5" t="s">
        <v>13</v>
      </c>
      <c r="B16" s="4" t="s">
        <v>8</v>
      </c>
      <c r="C16" s="4" t="s">
        <v>9</v>
      </c>
      <c r="D16" s="4" t="s">
        <v>10</v>
      </c>
      <c r="E16" s="4" t="s">
        <v>11</v>
      </c>
    </row>
    <row r="17" spans="1:15" x14ac:dyDescent="0.25">
      <c r="A17" s="2" t="s">
        <v>0</v>
      </c>
      <c r="B17" s="1">
        <v>16.12</v>
      </c>
      <c r="C17" s="10">
        <f>+C6*4</f>
        <v>17.265136612021855</v>
      </c>
      <c r="D17" s="10">
        <f t="shared" ref="D17:E17" si="4">+D6*4</f>
        <v>18.938797814207646</v>
      </c>
      <c r="E17" s="10">
        <f t="shared" si="4"/>
        <v>21.023533697632057</v>
      </c>
    </row>
    <row r="18" spans="1:15" x14ac:dyDescent="0.25">
      <c r="A18" s="2" t="s">
        <v>1</v>
      </c>
      <c r="B18" s="1">
        <v>16.28</v>
      </c>
      <c r="C18" s="10">
        <f t="shared" ref="C18:E24" si="5">+C7*4</f>
        <v>17.45545126353791</v>
      </c>
      <c r="D18" s="10">
        <f t="shared" si="5"/>
        <v>19.130469314079424</v>
      </c>
      <c r="E18" s="10">
        <f t="shared" si="5"/>
        <v>21.275667870036102</v>
      </c>
    </row>
    <row r="19" spans="1:15" x14ac:dyDescent="0.25">
      <c r="A19" s="2" t="s">
        <v>2</v>
      </c>
      <c r="B19" s="1">
        <v>16.45</v>
      </c>
      <c r="C19" s="10">
        <f t="shared" si="5"/>
        <v>17.625</v>
      </c>
      <c r="D19" s="10">
        <f t="shared" si="5"/>
        <v>19.299375000000001</v>
      </c>
      <c r="E19" s="10">
        <f t="shared" si="5"/>
        <v>21.502500000000001</v>
      </c>
    </row>
    <row r="20" spans="1:15" x14ac:dyDescent="0.25">
      <c r="A20" s="2" t="s">
        <v>3</v>
      </c>
      <c r="B20" s="1">
        <v>16.61</v>
      </c>
      <c r="C20" s="10">
        <f t="shared" si="5"/>
        <v>17.783851590106003</v>
      </c>
      <c r="D20" s="10">
        <f t="shared" si="5"/>
        <v>19.456590106007063</v>
      </c>
      <c r="E20" s="10">
        <f t="shared" si="5"/>
        <v>21.598869257950529</v>
      </c>
    </row>
    <row r="21" spans="1:15" x14ac:dyDescent="0.25">
      <c r="A21" s="2" t="s">
        <v>4</v>
      </c>
      <c r="B21" s="1">
        <v>16.760000000000002</v>
      </c>
      <c r="C21" s="10">
        <f t="shared" si="5"/>
        <v>17.936140350877196</v>
      </c>
      <c r="D21" s="10">
        <f t="shared" si="5"/>
        <v>19.670947368421054</v>
      </c>
      <c r="E21" s="10">
        <f t="shared" si="5"/>
        <v>21.876210526315791</v>
      </c>
    </row>
    <row r="22" spans="1:15" x14ac:dyDescent="0.25">
      <c r="A22" s="2" t="s">
        <v>5</v>
      </c>
      <c r="B22" s="1">
        <v>16.91</v>
      </c>
      <c r="C22" s="10">
        <f t="shared" si="5"/>
        <v>18.084305555555556</v>
      </c>
      <c r="D22" s="10">
        <f t="shared" si="5"/>
        <v>19.81640625</v>
      </c>
      <c r="E22" s="10">
        <f t="shared" si="5"/>
        <v>21.959513888888889</v>
      </c>
      <c r="O22" s="7"/>
    </row>
    <row r="23" spans="1:15" x14ac:dyDescent="0.25">
      <c r="A23" s="2" t="s">
        <v>6</v>
      </c>
      <c r="B23" s="1">
        <v>17.100000000000001</v>
      </c>
      <c r="C23" s="10">
        <f t="shared" si="5"/>
        <v>18.275257731958764</v>
      </c>
      <c r="D23" s="10">
        <f t="shared" si="5"/>
        <v>20.008762886597943</v>
      </c>
      <c r="E23" s="10">
        <f t="shared" si="5"/>
        <v>22.212371134020618</v>
      </c>
    </row>
    <row r="24" spans="1:15" x14ac:dyDescent="0.25">
      <c r="A24" s="2" t="s">
        <v>7</v>
      </c>
      <c r="B24" s="1">
        <v>17.25</v>
      </c>
      <c r="C24" s="10">
        <f t="shared" si="5"/>
        <v>18.454855195911414</v>
      </c>
      <c r="D24" s="10">
        <f t="shared" si="5"/>
        <v>20.188671209540033</v>
      </c>
      <c r="E24" s="10">
        <f t="shared" si="5"/>
        <v>22.451448040885857</v>
      </c>
    </row>
    <row r="26" spans="1:15" ht="21" x14ac:dyDescent="0.35">
      <c r="A26" s="16" t="s">
        <v>20</v>
      </c>
    </row>
    <row r="27" spans="1:15" x14ac:dyDescent="0.25">
      <c r="A27" s="14" t="s">
        <v>22</v>
      </c>
      <c r="B27" s="15"/>
      <c r="C27" s="15"/>
      <c r="D27" s="15"/>
      <c r="E27" s="15"/>
      <c r="F27" s="15"/>
    </row>
    <row r="28" spans="1:15" x14ac:dyDescent="0.25">
      <c r="A28" s="14" t="s">
        <v>23</v>
      </c>
      <c r="B28" s="15"/>
      <c r="C28" s="15"/>
      <c r="D28" s="15"/>
      <c r="E28" s="15"/>
      <c r="F28" s="15"/>
    </row>
    <row r="29" spans="1:15" x14ac:dyDescent="0.25">
      <c r="A29" s="14" t="s">
        <v>24</v>
      </c>
      <c r="B29" s="15"/>
      <c r="C29" s="15"/>
      <c r="D29" s="15"/>
      <c r="E29" s="15"/>
      <c r="F29" s="15"/>
    </row>
    <row r="30" spans="1:15" x14ac:dyDescent="0.25">
      <c r="A30" s="14" t="s">
        <v>21</v>
      </c>
      <c r="B30" s="15"/>
      <c r="C30" s="15"/>
      <c r="D30" s="15"/>
      <c r="E30" s="15"/>
      <c r="F30" s="15"/>
    </row>
    <row r="31" spans="1:15" x14ac:dyDescent="0.25">
      <c r="A31" s="14"/>
      <c r="B31" s="15"/>
      <c r="C31" s="15"/>
      <c r="D31" s="15"/>
      <c r="E31" s="15"/>
      <c r="F31" s="15"/>
    </row>
    <row r="32" spans="1:15" x14ac:dyDescent="0.25">
      <c r="A32" s="14"/>
      <c r="B32" s="15"/>
      <c r="C32" s="15"/>
      <c r="D32" s="15"/>
      <c r="E32" s="15"/>
      <c r="F32" s="15"/>
    </row>
    <row r="33" spans="1:9" ht="21" x14ac:dyDescent="0.35">
      <c r="A33" s="12" t="s">
        <v>25</v>
      </c>
    </row>
    <row r="34" spans="1:9" x14ac:dyDescent="0.25">
      <c r="A34" s="3" t="s">
        <v>29</v>
      </c>
    </row>
    <row r="35" spans="1:9" x14ac:dyDescent="0.25">
      <c r="A35" s="3"/>
    </row>
    <row r="36" spans="1:9" x14ac:dyDescent="0.25">
      <c r="A36" s="5" t="s">
        <v>12</v>
      </c>
      <c r="B36" s="4" t="s">
        <v>8</v>
      </c>
      <c r="C36" s="4" t="s">
        <v>9</v>
      </c>
      <c r="D36" s="4" t="s">
        <v>10</v>
      </c>
      <c r="E36" s="4" t="s">
        <v>11</v>
      </c>
      <c r="G36" s="4" t="s">
        <v>14</v>
      </c>
      <c r="H36" s="4" t="s">
        <v>15</v>
      </c>
      <c r="I36" s="4" t="s">
        <v>16</v>
      </c>
    </row>
    <row r="37" spans="1:9" x14ac:dyDescent="0.25">
      <c r="A37" s="2" t="s">
        <v>0</v>
      </c>
      <c r="B37" s="1">
        <f>+B48/4</f>
        <v>0.53249999999999997</v>
      </c>
      <c r="C37" s="10">
        <f>+B37*G37</f>
        <v>0.5703278688524589</v>
      </c>
      <c r="D37" s="11">
        <f>+B37*H37</f>
        <v>0.62561475409836054</v>
      </c>
      <c r="E37" s="11">
        <f>+B37*I37</f>
        <v>0.69448087431693983</v>
      </c>
      <c r="G37" s="8">
        <f>SUM(SUM(2.94*2)-5.49)/5.49+1</f>
        <v>1.0710382513661201</v>
      </c>
      <c r="H37" s="8">
        <f>SUM(SUM(2.15*3)-5.49)/5.49+1</f>
        <v>1.1748633879781418</v>
      </c>
      <c r="I37" s="8">
        <f>SUM(SUM(1.79*4)-5.49)/5.49+1</f>
        <v>1.3041894353369763</v>
      </c>
    </row>
    <row r="38" spans="1:9" x14ac:dyDescent="0.25">
      <c r="A38" s="2" t="s">
        <v>1</v>
      </c>
      <c r="B38" s="1">
        <f t="shared" ref="B38:B44" si="6">+B49/4</f>
        <v>0.53749999999999998</v>
      </c>
      <c r="C38" s="10">
        <f t="shared" ref="C38:C44" si="7">+B38*G38</f>
        <v>0.57630866425992788</v>
      </c>
      <c r="D38" s="11">
        <f t="shared" ref="D38:D44" si="8">+B38*H38</f>
        <v>0.63161101083032489</v>
      </c>
      <c r="E38" s="11">
        <f t="shared" ref="E38:E44" si="9">+B38*I38</f>
        <v>0.70243682310469302</v>
      </c>
      <c r="G38" s="8">
        <f>SUM(SUM(2.97*2)-5.54)/5.54+1</f>
        <v>1.0722021660649821</v>
      </c>
      <c r="H38" s="8">
        <f>SUM(SUM(2.17*3)-5.54)/5.54+1</f>
        <v>1.1750902527075813</v>
      </c>
      <c r="I38" s="8">
        <f>SUM(SUM(1.81*4)-5.54)/5.54+1</f>
        <v>1.3068592057761732</v>
      </c>
    </row>
    <row r="39" spans="1:9" x14ac:dyDescent="0.25">
      <c r="A39" s="2" t="s">
        <v>2</v>
      </c>
      <c r="B39" s="1">
        <f t="shared" si="6"/>
        <v>0.54249999999999998</v>
      </c>
      <c r="C39" s="10">
        <f t="shared" si="7"/>
        <v>0.58124999999999993</v>
      </c>
      <c r="D39" s="11">
        <f t="shared" si="8"/>
        <v>0.63646875000000003</v>
      </c>
      <c r="E39" s="11">
        <f t="shared" si="9"/>
        <v>0.70912500000000012</v>
      </c>
      <c r="G39" s="8">
        <f>SUM(SUM(3*2)-5.6)/5.6+1</f>
        <v>1.0714285714285714</v>
      </c>
      <c r="H39" s="8">
        <f>SUM(SUM(2.19*3)-5.6)/5.6+1</f>
        <v>1.1732142857142858</v>
      </c>
      <c r="I39" s="8">
        <f>SUM(SUM(1.83*4)-5.6)/5.6+1</f>
        <v>1.3071428571428574</v>
      </c>
    </row>
    <row r="40" spans="1:9" x14ac:dyDescent="0.25">
      <c r="A40" s="2" t="s">
        <v>3</v>
      </c>
      <c r="B40" s="1">
        <f t="shared" si="6"/>
        <v>0.55000000000000004</v>
      </c>
      <c r="C40" s="10">
        <f t="shared" si="7"/>
        <v>0.58886925795053002</v>
      </c>
      <c r="D40" s="11">
        <f t="shared" si="8"/>
        <v>0.64425795053003532</v>
      </c>
      <c r="E40" s="11">
        <f t="shared" si="9"/>
        <v>0.71519434628975265</v>
      </c>
      <c r="G40" s="8">
        <f>SUM(SUM(3.03*2)-5.66)/5.66+1</f>
        <v>1.0706713780918726</v>
      </c>
      <c r="H40" s="8">
        <f>SUM(SUM(2.21*3)-5.66)/5.66+1</f>
        <v>1.1713780918727914</v>
      </c>
      <c r="I40" s="8">
        <f>SUM(SUM(1.84*4)-5.66)/5.66+1</f>
        <v>1.3003533568904593</v>
      </c>
    </row>
    <row r="41" spans="1:9" x14ac:dyDescent="0.25">
      <c r="A41" s="2" t="s">
        <v>4</v>
      </c>
      <c r="B41" s="1">
        <f t="shared" si="6"/>
        <v>0.55000000000000004</v>
      </c>
      <c r="C41" s="10">
        <f t="shared" si="7"/>
        <v>0.58859649122807023</v>
      </c>
      <c r="D41" s="11">
        <f t="shared" si="8"/>
        <v>0.64552631578947361</v>
      </c>
      <c r="E41" s="11">
        <f t="shared" si="9"/>
        <v>0.71789473684210536</v>
      </c>
      <c r="G41" s="8">
        <f>SUM(SUM(3.05*2)-5.7)/5.7+1</f>
        <v>1.0701754385964912</v>
      </c>
      <c r="H41" s="8">
        <f>SUM(SUM(2.23*3)-5.7)/5.7+1</f>
        <v>1.1736842105263157</v>
      </c>
      <c r="I41" s="8">
        <f>SUM(SUM(1.86*4)-5.7)/5.7+1</f>
        <v>1.3052631578947369</v>
      </c>
    </row>
    <row r="42" spans="1:9" x14ac:dyDescent="0.25">
      <c r="A42" s="2" t="s">
        <v>5</v>
      </c>
      <c r="B42" s="1">
        <f t="shared" si="6"/>
        <v>0.56000000000000005</v>
      </c>
      <c r="C42" s="10">
        <f t="shared" si="7"/>
        <v>0.59888888888888892</v>
      </c>
      <c r="D42" s="11">
        <f t="shared" si="8"/>
        <v>0.65625000000000011</v>
      </c>
      <c r="E42" s="11">
        <f t="shared" si="9"/>
        <v>0.72722222222222233</v>
      </c>
      <c r="G42" s="8">
        <f>SUM(SUM(3.08*2)-5.76)/5.76+1</f>
        <v>1.0694444444444444</v>
      </c>
      <c r="H42" s="8">
        <f>SUM(SUM(2.25*3)-5.76)/5.76+1</f>
        <v>1.171875</v>
      </c>
      <c r="I42" s="8">
        <f>SUM(SUM(1.87*4)-5.76)/5.76+1</f>
        <v>1.2986111111111112</v>
      </c>
    </row>
    <row r="43" spans="1:9" x14ac:dyDescent="0.25">
      <c r="A43" s="2" t="s">
        <v>6</v>
      </c>
      <c r="B43" s="1">
        <f t="shared" si="6"/>
        <v>0.56499999999999995</v>
      </c>
      <c r="C43" s="10">
        <f t="shared" si="7"/>
        <v>0.60383161512027483</v>
      </c>
      <c r="D43" s="11">
        <f t="shared" si="8"/>
        <v>0.66110824742268037</v>
      </c>
      <c r="E43" s="11">
        <f t="shared" si="9"/>
        <v>0.73391752577319569</v>
      </c>
      <c r="G43" s="8">
        <f>SUM(SUM(3.11*2)-5.82)/5.82+1</f>
        <v>1.0687285223367697</v>
      </c>
      <c r="H43" s="8">
        <f>SUM(SUM(2.27*3)-5.82)/5.82+1</f>
        <v>1.1701030927835052</v>
      </c>
      <c r="I43" s="8">
        <f>SUM(SUM(1.89*4)-5.82)/5.82+1</f>
        <v>1.2989690721649483</v>
      </c>
    </row>
    <row r="44" spans="1:9" x14ac:dyDescent="0.25">
      <c r="A44" s="2" t="s">
        <v>7</v>
      </c>
      <c r="B44" s="1">
        <f t="shared" si="6"/>
        <v>0.56999999999999995</v>
      </c>
      <c r="C44" s="10">
        <f t="shared" si="7"/>
        <v>0.60981260647359448</v>
      </c>
      <c r="D44" s="11">
        <f t="shared" si="8"/>
        <v>0.6671039182282793</v>
      </c>
      <c r="E44" s="11">
        <f t="shared" si="9"/>
        <v>0.74187393526405443</v>
      </c>
      <c r="G44" s="8">
        <f>SUM(SUM(3.14*2)-5.87)/5.87+1</f>
        <v>1.06984667802385</v>
      </c>
      <c r="H44" s="8">
        <f>SUM(SUM(2.29*3)-5.87)/5.87+1</f>
        <v>1.170357751277683</v>
      </c>
      <c r="I44" s="8">
        <f>SUM(SUM(1.91*4)-5.87)/5.87+1</f>
        <v>1.301533219761499</v>
      </c>
    </row>
    <row r="47" spans="1:9" x14ac:dyDescent="0.25">
      <c r="A47" s="5" t="s">
        <v>13</v>
      </c>
      <c r="B47" s="4" t="s">
        <v>8</v>
      </c>
      <c r="C47" s="4" t="s">
        <v>9</v>
      </c>
      <c r="D47" s="4" t="s">
        <v>10</v>
      </c>
      <c r="E47" s="4" t="s">
        <v>11</v>
      </c>
    </row>
    <row r="48" spans="1:9" x14ac:dyDescent="0.25">
      <c r="A48" s="2" t="s">
        <v>0</v>
      </c>
      <c r="B48" s="1">
        <v>2.13</v>
      </c>
      <c r="C48" s="10">
        <f>+C37*4</f>
        <v>2.2813114754098356</v>
      </c>
      <c r="D48" s="10">
        <f t="shared" ref="D48:E48" si="10">+D37*4</f>
        <v>2.5024590163934421</v>
      </c>
      <c r="E48" s="10">
        <f t="shared" si="10"/>
        <v>2.7779234972677593</v>
      </c>
    </row>
    <row r="49" spans="1:9" x14ac:dyDescent="0.25">
      <c r="A49" s="2" t="s">
        <v>1</v>
      </c>
      <c r="B49" s="1">
        <v>2.15</v>
      </c>
      <c r="C49" s="10">
        <f t="shared" ref="C49:E49" si="11">+C38*4</f>
        <v>2.3052346570397115</v>
      </c>
      <c r="D49" s="10">
        <f t="shared" si="11"/>
        <v>2.5264440433212996</v>
      </c>
      <c r="E49" s="10">
        <f t="shared" si="11"/>
        <v>2.8097472924187721</v>
      </c>
    </row>
    <row r="50" spans="1:9" x14ac:dyDescent="0.25">
      <c r="A50" s="2" t="s">
        <v>2</v>
      </c>
      <c r="B50" s="1">
        <v>2.17</v>
      </c>
      <c r="C50" s="10">
        <f t="shared" ref="C50:E50" si="12">+C39*4</f>
        <v>2.3249999999999997</v>
      </c>
      <c r="D50" s="10">
        <f t="shared" si="12"/>
        <v>2.5458750000000001</v>
      </c>
      <c r="E50" s="10">
        <f t="shared" si="12"/>
        <v>2.8365000000000005</v>
      </c>
    </row>
    <row r="51" spans="1:9" x14ac:dyDescent="0.25">
      <c r="A51" s="2" t="s">
        <v>3</v>
      </c>
      <c r="B51" s="1">
        <v>2.2000000000000002</v>
      </c>
      <c r="C51" s="10">
        <f t="shared" ref="C51:E51" si="13">+C40*4</f>
        <v>2.3554770318021201</v>
      </c>
      <c r="D51" s="10">
        <f t="shared" si="13"/>
        <v>2.5770318021201413</v>
      </c>
      <c r="E51" s="10">
        <f t="shared" si="13"/>
        <v>2.8607773851590106</v>
      </c>
    </row>
    <row r="52" spans="1:9" x14ac:dyDescent="0.25">
      <c r="A52" s="2" t="s">
        <v>4</v>
      </c>
      <c r="B52" s="1">
        <v>2.2000000000000002</v>
      </c>
      <c r="C52" s="10">
        <f t="shared" ref="C52:E52" si="14">+C41*4</f>
        <v>2.3543859649122809</v>
      </c>
      <c r="D52" s="10">
        <f t="shared" si="14"/>
        <v>2.5821052631578945</v>
      </c>
      <c r="E52" s="10">
        <f t="shared" si="14"/>
        <v>2.8715789473684215</v>
      </c>
    </row>
    <row r="53" spans="1:9" x14ac:dyDescent="0.25">
      <c r="A53" s="2" t="s">
        <v>5</v>
      </c>
      <c r="B53" s="1">
        <v>2.2400000000000002</v>
      </c>
      <c r="C53" s="10">
        <f t="shared" ref="C53:E53" si="15">+C42*4</f>
        <v>2.3955555555555557</v>
      </c>
      <c r="D53" s="10">
        <f t="shared" si="15"/>
        <v>2.6250000000000004</v>
      </c>
      <c r="E53" s="10">
        <f t="shared" si="15"/>
        <v>2.9088888888888893</v>
      </c>
    </row>
    <row r="54" spans="1:9" x14ac:dyDescent="0.25">
      <c r="A54" s="2" t="s">
        <v>6</v>
      </c>
      <c r="B54" s="1">
        <v>2.2599999999999998</v>
      </c>
      <c r="C54" s="10">
        <f t="shared" ref="C54:E54" si="16">+C43*4</f>
        <v>2.4153264604810993</v>
      </c>
      <c r="D54" s="10">
        <f t="shared" si="16"/>
        <v>2.6444329896907215</v>
      </c>
      <c r="E54" s="10">
        <f t="shared" si="16"/>
        <v>2.9356701030927828</v>
      </c>
    </row>
    <row r="55" spans="1:9" x14ac:dyDescent="0.25">
      <c r="A55" s="2" t="s">
        <v>7</v>
      </c>
      <c r="B55" s="1">
        <v>2.2799999999999998</v>
      </c>
      <c r="C55" s="10">
        <f t="shared" ref="C55:E55" si="17">+C44*4</f>
        <v>2.4392504258943779</v>
      </c>
      <c r="D55" s="10">
        <f t="shared" si="17"/>
        <v>2.6684156729131172</v>
      </c>
      <c r="E55" s="10">
        <f t="shared" si="17"/>
        <v>2.9674957410562177</v>
      </c>
    </row>
    <row r="58" spans="1:9" ht="21" x14ac:dyDescent="0.35">
      <c r="A58" s="12" t="s">
        <v>26</v>
      </c>
    </row>
    <row r="60" spans="1:9" x14ac:dyDescent="0.25">
      <c r="A60" s="5" t="s">
        <v>12</v>
      </c>
      <c r="B60" s="4" t="s">
        <v>8</v>
      </c>
      <c r="C60" s="4" t="s">
        <v>9</v>
      </c>
      <c r="D60" s="4" t="s">
        <v>10</v>
      </c>
      <c r="E60" s="4" t="s">
        <v>11</v>
      </c>
      <c r="G60" s="4" t="s">
        <v>14</v>
      </c>
      <c r="H60" s="4" t="s">
        <v>15</v>
      </c>
      <c r="I60" s="4" t="s">
        <v>16</v>
      </c>
    </row>
    <row r="61" spans="1:9" x14ac:dyDescent="0.25">
      <c r="A61" s="2" t="s">
        <v>0</v>
      </c>
      <c r="B61" s="1">
        <f>+B72/4</f>
        <v>0.83750000000000002</v>
      </c>
      <c r="C61" s="10">
        <f>+B61*G61</f>
        <v>0.89699453551912556</v>
      </c>
      <c r="D61" s="11">
        <f>+B61*H61</f>
        <v>0.98394808743169382</v>
      </c>
      <c r="E61" s="11">
        <f>+B61*I61</f>
        <v>1.0922586520947177</v>
      </c>
      <c r="G61" s="8">
        <f>SUM(SUM(2.94*2)-5.49)/5.49+1</f>
        <v>1.0710382513661201</v>
      </c>
      <c r="H61" s="8">
        <f>SUM(SUM(2.15*3)-5.49)/5.49+1</f>
        <v>1.1748633879781418</v>
      </c>
      <c r="I61" s="8">
        <f>SUM(SUM(1.79*4)-5.49)/5.49+1</f>
        <v>1.3041894353369763</v>
      </c>
    </row>
    <row r="62" spans="1:9" x14ac:dyDescent="0.25">
      <c r="A62" s="2" t="s">
        <v>1</v>
      </c>
      <c r="B62" s="1">
        <f t="shared" ref="B62:B68" si="18">+B73/4</f>
        <v>0.84499999999999997</v>
      </c>
      <c r="C62" s="10">
        <f t="shared" ref="C62:C68" si="19">+B62*G62</f>
        <v>0.90601083032490981</v>
      </c>
      <c r="D62" s="11">
        <f t="shared" ref="D62:D68" si="20">+B62*H62</f>
        <v>0.99295126353790619</v>
      </c>
      <c r="E62" s="11">
        <f t="shared" ref="E62:E68" si="21">+B62*I62</f>
        <v>1.1042960288808663</v>
      </c>
      <c r="G62" s="8">
        <f>SUM(SUM(2.97*2)-5.54)/5.54+1</f>
        <v>1.0722021660649821</v>
      </c>
      <c r="H62" s="8">
        <f>SUM(SUM(2.17*3)-5.54)/5.54+1</f>
        <v>1.1750902527075813</v>
      </c>
      <c r="I62" s="8">
        <f>SUM(SUM(1.81*4)-5.54)/5.54+1</f>
        <v>1.3068592057761732</v>
      </c>
    </row>
    <row r="63" spans="1:9" x14ac:dyDescent="0.25">
      <c r="A63" s="2" t="s">
        <v>2</v>
      </c>
      <c r="B63" s="1">
        <f t="shared" si="18"/>
        <v>0.85499999999999998</v>
      </c>
      <c r="C63" s="10">
        <f t="shared" si="19"/>
        <v>0.91607142857142854</v>
      </c>
      <c r="D63" s="11">
        <f t="shared" si="20"/>
        <v>1.0030982142857143</v>
      </c>
      <c r="E63" s="11">
        <f t="shared" si="21"/>
        <v>1.117607142857143</v>
      </c>
      <c r="G63" s="8">
        <f>SUM(SUM(3*2)-5.6)/5.6+1</f>
        <v>1.0714285714285714</v>
      </c>
      <c r="H63" s="8">
        <f>SUM(SUM(2.19*3)-5.6)/5.6+1</f>
        <v>1.1732142857142858</v>
      </c>
      <c r="I63" s="8">
        <f>SUM(SUM(1.83*4)-5.6)/5.6+1</f>
        <v>1.3071428571428574</v>
      </c>
    </row>
    <row r="64" spans="1:9" x14ac:dyDescent="0.25">
      <c r="A64" s="2" t="s">
        <v>3</v>
      </c>
      <c r="B64" s="1">
        <f t="shared" si="18"/>
        <v>0.86250000000000004</v>
      </c>
      <c r="C64" s="10">
        <f t="shared" si="19"/>
        <v>0.92345406360424021</v>
      </c>
      <c r="D64" s="11">
        <f t="shared" si="20"/>
        <v>1.0103136042402827</v>
      </c>
      <c r="E64" s="11">
        <f t="shared" si="21"/>
        <v>1.1215547703180211</v>
      </c>
      <c r="G64" s="8">
        <f>SUM(SUM(3.03*2)-5.66)/5.66+1</f>
        <v>1.0706713780918726</v>
      </c>
      <c r="H64" s="8">
        <f>SUM(SUM(2.21*3)-5.66)/5.66+1</f>
        <v>1.1713780918727914</v>
      </c>
      <c r="I64" s="8">
        <f>SUM(SUM(1.84*4)-5.66)/5.66+1</f>
        <v>1.3003533568904593</v>
      </c>
    </row>
    <row r="65" spans="1:11" x14ac:dyDescent="0.25">
      <c r="A65" s="2" t="s">
        <v>4</v>
      </c>
      <c r="B65" s="1">
        <f t="shared" si="18"/>
        <v>0.87</v>
      </c>
      <c r="C65" s="10">
        <f t="shared" si="19"/>
        <v>0.93105263157894735</v>
      </c>
      <c r="D65" s="11">
        <f t="shared" si="20"/>
        <v>1.0211052631578945</v>
      </c>
      <c r="E65" s="11">
        <f t="shared" si="21"/>
        <v>1.135578947368421</v>
      </c>
      <c r="G65" s="8">
        <f>SUM(SUM(3.05*2)-5.7)/5.7+1</f>
        <v>1.0701754385964912</v>
      </c>
      <c r="H65" s="8">
        <f>SUM(SUM(2.23*3)-5.7)/5.7+1</f>
        <v>1.1736842105263157</v>
      </c>
      <c r="I65" s="8">
        <f>SUM(SUM(1.86*4)-5.7)/5.7+1</f>
        <v>1.3052631578947369</v>
      </c>
    </row>
    <row r="66" spans="1:11" x14ac:dyDescent="0.25">
      <c r="A66" s="2" t="s">
        <v>5</v>
      </c>
      <c r="B66" s="1">
        <f t="shared" si="18"/>
        <v>0.87749999999999995</v>
      </c>
      <c r="C66" s="10">
        <f t="shared" si="19"/>
        <v>0.93843749999999992</v>
      </c>
      <c r="D66" s="11">
        <f t="shared" si="20"/>
        <v>1.0283203125</v>
      </c>
      <c r="E66" s="11">
        <f t="shared" si="21"/>
        <v>1.1395312499999999</v>
      </c>
      <c r="G66" s="8">
        <f>SUM(SUM(3.08*2)-5.76)/5.76+1</f>
        <v>1.0694444444444444</v>
      </c>
      <c r="H66" s="8">
        <f>SUM(SUM(2.25*3)-5.76)/5.76+1</f>
        <v>1.171875</v>
      </c>
      <c r="I66" s="8">
        <f>SUM(SUM(1.87*4)-5.76)/5.76+1</f>
        <v>1.2986111111111112</v>
      </c>
    </row>
    <row r="67" spans="1:11" x14ac:dyDescent="0.25">
      <c r="A67" s="2" t="s">
        <v>6</v>
      </c>
      <c r="B67" s="1">
        <f t="shared" si="18"/>
        <v>0.88749999999999996</v>
      </c>
      <c r="C67" s="10">
        <f t="shared" si="19"/>
        <v>0.94849656357388312</v>
      </c>
      <c r="D67" s="11">
        <f t="shared" si="20"/>
        <v>1.0384664948453608</v>
      </c>
      <c r="E67" s="11">
        <f t="shared" si="21"/>
        <v>1.1528350515463914</v>
      </c>
      <c r="G67" s="8">
        <f>SUM(SUM(3.11*2)-5.82)/5.82+1</f>
        <v>1.0687285223367697</v>
      </c>
      <c r="H67" s="8">
        <f>SUM(SUM(2.27*3)-5.82)/5.82+1</f>
        <v>1.1701030927835052</v>
      </c>
      <c r="I67" s="8">
        <f>SUM(SUM(1.89*4)-5.82)/5.82+1</f>
        <v>1.2989690721649483</v>
      </c>
    </row>
    <row r="68" spans="1:11" x14ac:dyDescent="0.25">
      <c r="A68" s="2" t="s">
        <v>7</v>
      </c>
      <c r="B68" s="1">
        <f t="shared" si="18"/>
        <v>0.89500000000000002</v>
      </c>
      <c r="C68" s="10">
        <f t="shared" si="19"/>
        <v>0.95751277683134584</v>
      </c>
      <c r="D68" s="11">
        <f t="shared" si="20"/>
        <v>1.0474701873935264</v>
      </c>
      <c r="E68" s="11">
        <f t="shared" si="21"/>
        <v>1.1648722316865416</v>
      </c>
      <c r="G68" s="8">
        <f>SUM(SUM(3.14*2)-5.87)/5.87+1</f>
        <v>1.06984667802385</v>
      </c>
      <c r="H68" s="8">
        <f>SUM(SUM(2.29*3)-5.87)/5.87+1</f>
        <v>1.170357751277683</v>
      </c>
      <c r="I68" s="8">
        <f>SUM(SUM(1.91*4)-5.87)/5.87+1</f>
        <v>1.301533219761499</v>
      </c>
    </row>
    <row r="71" spans="1:11" x14ac:dyDescent="0.25">
      <c r="A71" s="5" t="s">
        <v>13</v>
      </c>
      <c r="B71" s="4" t="s">
        <v>8</v>
      </c>
      <c r="C71" s="4" t="s">
        <v>9</v>
      </c>
      <c r="D71" s="4" t="s">
        <v>10</v>
      </c>
      <c r="E71" s="4" t="s">
        <v>11</v>
      </c>
    </row>
    <row r="72" spans="1:11" x14ac:dyDescent="0.25">
      <c r="A72" s="2" t="s">
        <v>0</v>
      </c>
      <c r="B72" s="1">
        <v>3.35</v>
      </c>
      <c r="C72" s="10">
        <f>+C61*4</f>
        <v>3.5879781420765022</v>
      </c>
      <c r="D72" s="10">
        <f t="shared" ref="D72:E72" si="22">+D61*4</f>
        <v>3.9357923497267753</v>
      </c>
      <c r="E72" s="10">
        <f t="shared" si="22"/>
        <v>4.3690346083788709</v>
      </c>
      <c r="K72" s="17"/>
    </row>
    <row r="73" spans="1:11" x14ac:dyDescent="0.25">
      <c r="A73" s="2" t="s">
        <v>1</v>
      </c>
      <c r="B73" s="1">
        <v>3.38</v>
      </c>
      <c r="C73" s="10">
        <f t="shared" ref="C73:E73" si="23">+C62*4</f>
        <v>3.6240433212996392</v>
      </c>
      <c r="D73" s="10">
        <f t="shared" si="23"/>
        <v>3.9718050541516248</v>
      </c>
      <c r="E73" s="10">
        <f t="shared" si="23"/>
        <v>4.4171841155234652</v>
      </c>
    </row>
    <row r="74" spans="1:11" x14ac:dyDescent="0.25">
      <c r="A74" s="2" t="s">
        <v>2</v>
      </c>
      <c r="B74" s="1">
        <v>3.42</v>
      </c>
      <c r="C74" s="10">
        <f t="shared" ref="C74:E74" si="24">+C63*4</f>
        <v>3.6642857142857141</v>
      </c>
      <c r="D74" s="10">
        <f t="shared" si="24"/>
        <v>4.0123928571428573</v>
      </c>
      <c r="E74" s="10">
        <f t="shared" si="24"/>
        <v>4.4704285714285721</v>
      </c>
    </row>
    <row r="75" spans="1:11" x14ac:dyDescent="0.25">
      <c r="A75" s="2" t="s">
        <v>3</v>
      </c>
      <c r="B75" s="1">
        <v>3.45</v>
      </c>
      <c r="C75" s="10">
        <f t="shared" ref="C75:E75" si="25">+C64*4</f>
        <v>3.6938162544169608</v>
      </c>
      <c r="D75" s="10">
        <f t="shared" si="25"/>
        <v>4.0412544169611309</v>
      </c>
      <c r="E75" s="10">
        <f t="shared" si="25"/>
        <v>4.4862190812720844</v>
      </c>
    </row>
    <row r="76" spans="1:11" x14ac:dyDescent="0.25">
      <c r="A76" s="2" t="s">
        <v>4</v>
      </c>
      <c r="B76" s="1">
        <v>3.48</v>
      </c>
      <c r="C76" s="10">
        <f t="shared" ref="C76:E76" si="26">+C65*4</f>
        <v>3.7242105263157894</v>
      </c>
      <c r="D76" s="10">
        <f t="shared" si="26"/>
        <v>4.0844210526315781</v>
      </c>
      <c r="E76" s="10">
        <f t="shared" si="26"/>
        <v>4.5423157894736841</v>
      </c>
    </row>
    <row r="77" spans="1:11" x14ac:dyDescent="0.25">
      <c r="A77" s="2" t="s">
        <v>5</v>
      </c>
      <c r="B77" s="1">
        <v>3.51</v>
      </c>
      <c r="C77" s="10">
        <f t="shared" ref="C77:E77" si="27">+C66*4</f>
        <v>3.7537499999999997</v>
      </c>
      <c r="D77" s="10">
        <f t="shared" si="27"/>
        <v>4.11328125</v>
      </c>
      <c r="E77" s="10">
        <f t="shared" si="27"/>
        <v>4.5581249999999995</v>
      </c>
    </row>
    <row r="78" spans="1:11" x14ac:dyDescent="0.25">
      <c r="A78" s="2" t="s">
        <v>6</v>
      </c>
      <c r="B78" s="1">
        <v>3.55</v>
      </c>
      <c r="C78" s="10">
        <f t="shared" ref="C78:E78" si="28">+C67*4</f>
        <v>3.7939862542955325</v>
      </c>
      <c r="D78" s="10">
        <f t="shared" si="28"/>
        <v>4.1538659793814432</v>
      </c>
      <c r="E78" s="10">
        <f t="shared" si="28"/>
        <v>4.6113402061855657</v>
      </c>
    </row>
    <row r="79" spans="1:11" x14ac:dyDescent="0.25">
      <c r="A79" s="2" t="s">
        <v>7</v>
      </c>
      <c r="B79" s="1">
        <v>3.58</v>
      </c>
      <c r="C79" s="10">
        <f t="shared" ref="C79:E79" si="29">+C68*4</f>
        <v>3.8300511073253833</v>
      </c>
      <c r="D79" s="10">
        <f t="shared" si="29"/>
        <v>4.1898807495741055</v>
      </c>
      <c r="E79" s="10">
        <f t="shared" si="29"/>
        <v>4.6594889267461665</v>
      </c>
    </row>
    <row r="82" spans="1:5" ht="21" x14ac:dyDescent="0.35">
      <c r="A82" s="12" t="s">
        <v>32</v>
      </c>
    </row>
    <row r="84" spans="1:5" x14ac:dyDescent="0.25">
      <c r="A84" s="5" t="s">
        <v>13</v>
      </c>
      <c r="B84" s="4" t="s">
        <v>8</v>
      </c>
      <c r="C84" s="4" t="s">
        <v>9</v>
      </c>
      <c r="D84" s="4" t="s">
        <v>10</v>
      </c>
      <c r="E84" s="4" t="s">
        <v>11</v>
      </c>
    </row>
    <row r="85" spans="1:5" x14ac:dyDescent="0.25">
      <c r="A85" s="2" t="s">
        <v>0</v>
      </c>
      <c r="B85" s="18">
        <f>+B72+B48+B17</f>
        <v>21.6</v>
      </c>
      <c r="C85" s="18">
        <f>+C72+C48+C17</f>
        <v>23.134426229508193</v>
      </c>
      <c r="D85" s="18">
        <f>+D72+D48+D17</f>
        <v>25.377049180327866</v>
      </c>
      <c r="E85" s="18">
        <f>+E72+E48+E17</f>
        <v>28.170491803278686</v>
      </c>
    </row>
    <row r="86" spans="1:5" x14ac:dyDescent="0.25">
      <c r="A86" s="2" t="s">
        <v>1</v>
      </c>
      <c r="B86" s="18">
        <f>+B73+B49+B18</f>
        <v>21.810000000000002</v>
      </c>
      <c r="C86" s="18">
        <f>+C73+C49+C18</f>
        <v>23.38472924187726</v>
      </c>
      <c r="D86" s="18">
        <f>+D73+D49+D18</f>
        <v>25.628718411552349</v>
      </c>
      <c r="E86" s="18">
        <f>+E73+E49+E18</f>
        <v>28.502599277978341</v>
      </c>
    </row>
    <row r="87" spans="1:5" x14ac:dyDescent="0.25">
      <c r="A87" s="2" t="s">
        <v>2</v>
      </c>
      <c r="B87" s="18">
        <f>+B74+B50+B19</f>
        <v>22.04</v>
      </c>
      <c r="C87" s="18">
        <f>+C74+C50+C19</f>
        <v>23.614285714285714</v>
      </c>
      <c r="D87" s="18">
        <f>+D74+D50+D19</f>
        <v>25.857642857142856</v>
      </c>
      <c r="E87" s="18">
        <f>+E74+E50+E19</f>
        <v>28.809428571428576</v>
      </c>
    </row>
    <row r="88" spans="1:5" x14ac:dyDescent="0.25">
      <c r="A88" s="2" t="s">
        <v>3</v>
      </c>
      <c r="B88" s="18">
        <f>+B75+B51+B20</f>
        <v>22.259999999999998</v>
      </c>
      <c r="C88" s="18">
        <f>+C75+C51+C20</f>
        <v>23.833144876325086</v>
      </c>
      <c r="D88" s="18">
        <f>+D75+D51+D20</f>
        <v>26.074876325088333</v>
      </c>
      <c r="E88" s="18">
        <f>+E75+E51+E20</f>
        <v>28.945865724381626</v>
      </c>
    </row>
    <row r="89" spans="1:5" x14ac:dyDescent="0.25">
      <c r="A89" s="2" t="s">
        <v>4</v>
      </c>
      <c r="B89" s="18">
        <f>+B76+B52+B21</f>
        <v>22.44</v>
      </c>
      <c r="C89" s="18">
        <f>+C76+C52+C21</f>
        <v>24.014736842105265</v>
      </c>
      <c r="D89" s="18">
        <f>+D76+D52+D21</f>
        <v>26.337473684210526</v>
      </c>
      <c r="E89" s="18">
        <f>+E76+E52+E21</f>
        <v>29.290105263157898</v>
      </c>
    </row>
    <row r="90" spans="1:5" x14ac:dyDescent="0.25">
      <c r="A90" s="2" t="s">
        <v>5</v>
      </c>
      <c r="B90" s="18">
        <f>+B77+B53+B22</f>
        <v>22.66</v>
      </c>
      <c r="C90" s="18">
        <f>+C77+C53+C22</f>
        <v>24.233611111111109</v>
      </c>
      <c r="D90" s="18">
        <f>+D77+D53+D22</f>
        <v>26.5546875</v>
      </c>
      <c r="E90" s="18">
        <f>+E77+E53+E22</f>
        <v>29.426527777777778</v>
      </c>
    </row>
    <row r="91" spans="1:5" x14ac:dyDescent="0.25">
      <c r="A91" s="2" t="s">
        <v>6</v>
      </c>
      <c r="B91" s="18">
        <f>+B78+B54+B23</f>
        <v>22.91</v>
      </c>
      <c r="C91" s="18">
        <f>+C78+C54+C23</f>
        <v>24.484570446735397</v>
      </c>
      <c r="D91" s="18">
        <f>+D78+D54+D23</f>
        <v>26.807061855670106</v>
      </c>
      <c r="E91" s="18">
        <f>+E78+E54+E23</f>
        <v>29.759381443298967</v>
      </c>
    </row>
    <row r="92" spans="1:5" x14ac:dyDescent="0.25">
      <c r="A92" s="2" t="s">
        <v>7</v>
      </c>
      <c r="B92" s="18">
        <f>+B79+B55+B24</f>
        <v>23.11</v>
      </c>
      <c r="C92" s="18">
        <f>+C79+C55+C24</f>
        <v>24.724156729131174</v>
      </c>
      <c r="D92" s="18">
        <f>+D79+D55+D24</f>
        <v>27.046967632027254</v>
      </c>
      <c r="E92" s="18">
        <f>+E79+E55+E24</f>
        <v>30.07843270868824</v>
      </c>
    </row>
  </sheetData>
  <pageMargins left="0.7" right="0.7" top="0.75" bottom="0.75" header="0.3" footer="0.3"/>
  <pageSetup fitToHeight="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8340-517A-4E89-8A9B-59C2B25A155D}">
  <sheetPr>
    <pageSetUpPr fitToPage="1"/>
  </sheetPr>
  <dimension ref="A2:J88"/>
  <sheetViews>
    <sheetView showGridLines="0" tabSelected="1" workbookViewId="0">
      <selection activeCell="A2" sqref="A2"/>
    </sheetView>
  </sheetViews>
  <sheetFormatPr defaultRowHeight="15" x14ac:dyDescent="0.25"/>
  <cols>
    <col min="1" max="1" width="20.5703125" bestFit="1" customWidth="1"/>
    <col min="2" max="6" width="12.7109375" customWidth="1"/>
    <col min="7" max="9" width="10.7109375" customWidth="1"/>
    <col min="10" max="10" width="12.7109375" customWidth="1"/>
  </cols>
  <sheetData>
    <row r="2" spans="1:9" ht="21" x14ac:dyDescent="0.35">
      <c r="A2" s="12" t="s">
        <v>18</v>
      </c>
    </row>
    <row r="3" spans="1:9" x14ac:dyDescent="0.25">
      <c r="A3" s="3" t="s">
        <v>30</v>
      </c>
    </row>
    <row r="5" spans="1:9" x14ac:dyDescent="0.25">
      <c r="A5" s="5" t="s">
        <v>12</v>
      </c>
      <c r="B5" s="4" t="s">
        <v>8</v>
      </c>
      <c r="C5" s="4" t="s">
        <v>9</v>
      </c>
      <c r="D5" s="4" t="s">
        <v>10</v>
      </c>
      <c r="E5" s="4" t="s">
        <v>11</v>
      </c>
      <c r="G5" s="4" t="s">
        <v>14</v>
      </c>
      <c r="H5" s="4" t="s">
        <v>15</v>
      </c>
      <c r="I5" s="4" t="s">
        <v>16</v>
      </c>
    </row>
    <row r="6" spans="1:9" x14ac:dyDescent="0.25">
      <c r="A6" s="2" t="s">
        <v>0</v>
      </c>
      <c r="B6" s="6">
        <f>+B17/4</f>
        <v>2.6875</v>
      </c>
      <c r="C6" s="10">
        <f>+B6*G6</f>
        <v>2.8824481865284977</v>
      </c>
      <c r="D6" s="11">
        <f>+B6*H6</f>
        <v>3.1539831606217623</v>
      </c>
      <c r="E6" s="11">
        <f>+B6*I6</f>
        <v>3.5090673575129534</v>
      </c>
      <c r="G6" s="8">
        <f>SUM(SUM(2.07*2)-3.86)/3.86+1</f>
        <v>1.072538860103627</v>
      </c>
      <c r="H6" s="8">
        <f>SUM(SUM(1.51*3)-3.86)/3.86+1</f>
        <v>1.1735751295336789</v>
      </c>
      <c r="I6" s="8">
        <f>SUM(SUM(1.26*4)-3.86)/3.86+1</f>
        <v>1.3056994818652849</v>
      </c>
    </row>
    <row r="7" spans="1:9" x14ac:dyDescent="0.25">
      <c r="A7" s="2" t="s">
        <v>1</v>
      </c>
      <c r="B7" s="6">
        <f t="shared" ref="B7:B13" si="0">+B18/4</f>
        <v>2.7174999999999998</v>
      </c>
      <c r="C7" s="10">
        <f t="shared" ref="C7:C13" si="1">+B7*G7</f>
        <v>2.9126025641025639</v>
      </c>
      <c r="D7" s="11">
        <f t="shared" ref="D7:D13" si="2">+B7*H7</f>
        <v>3.1982884615384615</v>
      </c>
      <c r="E7" s="11">
        <f t="shared" ref="E7:E13" si="3">+B7*I7</f>
        <v>3.5397179487179486</v>
      </c>
      <c r="G7" s="8">
        <f>SUM(SUM(2.09*2)-3.9)/3.9+1</f>
        <v>1.0717948717948718</v>
      </c>
      <c r="H7" s="8">
        <f>SUM(SUM(1.53*3)-3.9)/3.9+1</f>
        <v>1.176923076923077</v>
      </c>
      <c r="I7" s="8">
        <f>SUM(SUM(1.27*4)-3.9)/3.9+1</f>
        <v>1.3025641025641026</v>
      </c>
    </row>
    <row r="8" spans="1:9" x14ac:dyDescent="0.25">
      <c r="A8" s="2" t="s">
        <v>2</v>
      </c>
      <c r="B8" s="6">
        <f t="shared" si="0"/>
        <v>2.7425000000000002</v>
      </c>
      <c r="C8" s="10">
        <f t="shared" si="1"/>
        <v>2.9373984771573607</v>
      </c>
      <c r="D8" s="11">
        <f t="shared" si="2"/>
        <v>3.2158248730964472</v>
      </c>
      <c r="E8" s="11">
        <f t="shared" si="3"/>
        <v>3.563857868020305</v>
      </c>
      <c r="G8" s="8">
        <f>SUM(SUM(2.11*2)-3.94)/3.94+1</f>
        <v>1.0710659898477157</v>
      </c>
      <c r="H8" s="8">
        <f>SUM(SUM(1.54*3)-3.94)/3.94+1</f>
        <v>1.1725888324873097</v>
      </c>
      <c r="I8" s="8">
        <f>SUM(SUM(1.28*4)-3.94)/3.94+1</f>
        <v>1.2994923857868022</v>
      </c>
    </row>
    <row r="9" spans="1:9" x14ac:dyDescent="0.25">
      <c r="A9" s="2" t="s">
        <v>3</v>
      </c>
      <c r="B9" s="6">
        <f t="shared" si="0"/>
        <v>2.7725</v>
      </c>
      <c r="C9" s="10">
        <f t="shared" si="1"/>
        <v>2.9675502512562808</v>
      </c>
      <c r="D9" s="11">
        <f t="shared" si="2"/>
        <v>3.2392273869346737</v>
      </c>
      <c r="E9" s="11">
        <f t="shared" si="3"/>
        <v>3.5944974874371862</v>
      </c>
      <c r="G9" s="8">
        <f>SUM(SUM(2.13*2)-3.98)/3.98+1</f>
        <v>1.0703517587939697</v>
      </c>
      <c r="H9" s="8">
        <f>SUM(SUM(1.55*3)-3.98)/3.98+1</f>
        <v>1.1683417085427137</v>
      </c>
      <c r="I9" s="8">
        <f>SUM(SUM(1.29*4)-3.98)/3.98+1</f>
        <v>1.2964824120603016</v>
      </c>
    </row>
    <row r="10" spans="1:9" x14ac:dyDescent="0.25">
      <c r="A10" s="2" t="s">
        <v>4</v>
      </c>
      <c r="B10" s="6">
        <f t="shared" si="0"/>
        <v>2.7875000000000001</v>
      </c>
      <c r="C10" s="10">
        <f t="shared" si="1"/>
        <v>2.9965625</v>
      </c>
      <c r="D10" s="11">
        <f t="shared" si="2"/>
        <v>3.28228125</v>
      </c>
      <c r="E10" s="11">
        <f t="shared" si="3"/>
        <v>3.6516250000000001</v>
      </c>
      <c r="G10" s="8">
        <f>SUM(SUM(2.15*2)-4)/4+1</f>
        <v>1.075</v>
      </c>
      <c r="H10" s="8">
        <f>SUM(SUM(1.57*3)-4)/4+1</f>
        <v>1.1775</v>
      </c>
      <c r="I10" s="8">
        <f>SUM(SUM(1.31*4)-4)/4+1</f>
        <v>1.31</v>
      </c>
    </row>
    <row r="11" spans="1:9" x14ac:dyDescent="0.25">
      <c r="A11" s="2" t="s">
        <v>5</v>
      </c>
      <c r="B11" s="6">
        <f t="shared" si="0"/>
        <v>2.8149999999999999</v>
      </c>
      <c r="C11" s="10">
        <f t="shared" si="1"/>
        <v>3.0240346534653466</v>
      </c>
      <c r="D11" s="11">
        <f t="shared" si="2"/>
        <v>3.3027475247524758</v>
      </c>
      <c r="E11" s="11">
        <f t="shared" si="3"/>
        <v>3.6790099009900992</v>
      </c>
      <c r="G11" s="8">
        <f>SUM(SUM(2.17*2)-4.04)/4.04+1</f>
        <v>1.0742574257425743</v>
      </c>
      <c r="H11" s="8">
        <f>SUM(SUM(1.58*3)-4.04)/4.04+1</f>
        <v>1.1732673267326734</v>
      </c>
      <c r="I11" s="8">
        <f>SUM(SUM(1.32*4)-4.04)/4.04+1</f>
        <v>1.306930693069307</v>
      </c>
    </row>
    <row r="12" spans="1:9" x14ac:dyDescent="0.25">
      <c r="A12" s="2" t="s">
        <v>6</v>
      </c>
      <c r="B12" s="6">
        <f t="shared" si="0"/>
        <v>2.8450000000000002</v>
      </c>
      <c r="C12" s="10">
        <f t="shared" si="1"/>
        <v>3.0541911764705882</v>
      </c>
      <c r="D12" s="11">
        <f t="shared" si="2"/>
        <v>3.3261397058823534</v>
      </c>
      <c r="E12" s="11">
        <f t="shared" si="3"/>
        <v>3.7096568627450983</v>
      </c>
      <c r="G12" s="8">
        <f>SUM(SUM(2.19*2)-4.08)/4.08+1</f>
        <v>1.0735294117647058</v>
      </c>
      <c r="H12" s="8">
        <f>SUM(SUM(1.59*3)-4.08)/4.08+1</f>
        <v>1.1691176470588236</v>
      </c>
      <c r="I12" s="8">
        <f>SUM(SUM(1.33*4)-4.08)/4.08+1</f>
        <v>1.303921568627451</v>
      </c>
    </row>
    <row r="13" spans="1:9" x14ac:dyDescent="0.25">
      <c r="A13" s="2" t="s">
        <v>7</v>
      </c>
      <c r="B13" s="6">
        <f t="shared" si="0"/>
        <v>2.87</v>
      </c>
      <c r="C13" s="10">
        <f t="shared" si="1"/>
        <v>3.078980582524272</v>
      </c>
      <c r="D13" s="11">
        <f t="shared" si="2"/>
        <v>3.3645873786407767</v>
      </c>
      <c r="E13" s="11">
        <f t="shared" si="3"/>
        <v>3.7337864077669907</v>
      </c>
      <c r="G13" s="8">
        <f>SUM(SUM(2.21*2)-4.12)/4.12+1</f>
        <v>1.0728155339805825</v>
      </c>
      <c r="H13" s="8">
        <f>SUM(SUM(1.61*3)-4.12)/4.12+1</f>
        <v>1.1723300970873787</v>
      </c>
      <c r="I13" s="8">
        <f>SUM(SUM(1.34*4)-4.12)/4.12+1</f>
        <v>1.3009708737864079</v>
      </c>
    </row>
    <row r="16" spans="1:9" x14ac:dyDescent="0.25">
      <c r="A16" s="5" t="s">
        <v>13</v>
      </c>
      <c r="B16" s="4" t="s">
        <v>8</v>
      </c>
      <c r="C16" s="4" t="s">
        <v>9</v>
      </c>
      <c r="D16" s="4" t="s">
        <v>10</v>
      </c>
      <c r="E16" s="4" t="s">
        <v>11</v>
      </c>
    </row>
    <row r="17" spans="1:9" x14ac:dyDescent="0.25">
      <c r="A17" s="2" t="s">
        <v>0</v>
      </c>
      <c r="B17" s="6">
        <v>10.75</v>
      </c>
      <c r="C17" s="10">
        <f>+C6*4</f>
        <v>11.529792746113991</v>
      </c>
      <c r="D17" s="10">
        <f t="shared" ref="D17:E17" si="4">+D6*4</f>
        <v>12.615932642487049</v>
      </c>
      <c r="E17" s="10">
        <f t="shared" si="4"/>
        <v>14.036269430051814</v>
      </c>
    </row>
    <row r="18" spans="1:9" x14ac:dyDescent="0.25">
      <c r="A18" s="2" t="s">
        <v>1</v>
      </c>
      <c r="B18" s="6">
        <v>10.87</v>
      </c>
      <c r="C18" s="10">
        <f t="shared" ref="C18:E24" si="5">+C7*4</f>
        <v>11.650410256410256</v>
      </c>
      <c r="D18" s="10">
        <f t="shared" si="5"/>
        <v>12.793153846153846</v>
      </c>
      <c r="E18" s="10">
        <f t="shared" si="5"/>
        <v>14.158871794871795</v>
      </c>
    </row>
    <row r="19" spans="1:9" x14ac:dyDescent="0.25">
      <c r="A19" s="2" t="s">
        <v>2</v>
      </c>
      <c r="B19" s="6">
        <v>10.97</v>
      </c>
      <c r="C19" s="10">
        <f t="shared" si="5"/>
        <v>11.749593908629443</v>
      </c>
      <c r="D19" s="10">
        <f t="shared" si="5"/>
        <v>12.863299492385789</v>
      </c>
      <c r="E19" s="10">
        <f t="shared" si="5"/>
        <v>14.25543147208122</v>
      </c>
    </row>
    <row r="20" spans="1:9" x14ac:dyDescent="0.25">
      <c r="A20" s="2" t="s">
        <v>3</v>
      </c>
      <c r="B20" s="6">
        <v>11.09</v>
      </c>
      <c r="C20" s="10">
        <f t="shared" si="5"/>
        <v>11.870201005025123</v>
      </c>
      <c r="D20" s="10">
        <f t="shared" si="5"/>
        <v>12.956909547738695</v>
      </c>
      <c r="E20" s="10">
        <f t="shared" si="5"/>
        <v>14.377989949748745</v>
      </c>
    </row>
    <row r="21" spans="1:9" x14ac:dyDescent="0.25">
      <c r="A21" s="2" t="s">
        <v>4</v>
      </c>
      <c r="B21" s="6">
        <v>11.15</v>
      </c>
      <c r="C21" s="10">
        <f t="shared" si="5"/>
        <v>11.98625</v>
      </c>
      <c r="D21" s="10">
        <f t="shared" si="5"/>
        <v>13.129125</v>
      </c>
      <c r="E21" s="10">
        <f t="shared" si="5"/>
        <v>14.6065</v>
      </c>
    </row>
    <row r="22" spans="1:9" x14ac:dyDescent="0.25">
      <c r="A22" s="2" t="s">
        <v>5</v>
      </c>
      <c r="B22" s="6">
        <v>11.26</v>
      </c>
      <c r="C22" s="10">
        <f t="shared" si="5"/>
        <v>12.096138613861386</v>
      </c>
      <c r="D22" s="10">
        <f t="shared" si="5"/>
        <v>13.210990099009903</v>
      </c>
      <c r="E22" s="10">
        <f t="shared" si="5"/>
        <v>14.716039603960397</v>
      </c>
    </row>
    <row r="23" spans="1:9" x14ac:dyDescent="0.25">
      <c r="A23" s="2" t="s">
        <v>6</v>
      </c>
      <c r="B23" s="6">
        <v>11.38</v>
      </c>
      <c r="C23" s="10">
        <f t="shared" si="5"/>
        <v>12.216764705882353</v>
      </c>
      <c r="D23" s="10">
        <f t="shared" si="5"/>
        <v>13.304558823529414</v>
      </c>
      <c r="E23" s="10">
        <f t="shared" si="5"/>
        <v>14.838627450980393</v>
      </c>
    </row>
    <row r="24" spans="1:9" x14ac:dyDescent="0.25">
      <c r="A24" s="2" t="s">
        <v>7</v>
      </c>
      <c r="B24" s="6">
        <v>11.48</v>
      </c>
      <c r="C24" s="10">
        <f t="shared" si="5"/>
        <v>12.315922330097088</v>
      </c>
      <c r="D24" s="10">
        <f t="shared" si="5"/>
        <v>13.458349514563107</v>
      </c>
      <c r="E24" s="10">
        <f t="shared" si="5"/>
        <v>14.935145631067963</v>
      </c>
    </row>
    <row r="26" spans="1:9" x14ac:dyDescent="0.25">
      <c r="A26" s="13" t="s">
        <v>19</v>
      </c>
    </row>
    <row r="29" spans="1:9" ht="21" x14ac:dyDescent="0.35">
      <c r="A29" s="12" t="s">
        <v>27</v>
      </c>
    </row>
    <row r="30" spans="1:9" x14ac:dyDescent="0.25">
      <c r="A30" s="3" t="s">
        <v>30</v>
      </c>
    </row>
    <row r="32" spans="1:9" x14ac:dyDescent="0.25">
      <c r="A32" s="5" t="s">
        <v>12</v>
      </c>
      <c r="B32" s="4" t="s">
        <v>8</v>
      </c>
      <c r="C32" s="4" t="s">
        <v>9</v>
      </c>
      <c r="D32" s="4" t="s">
        <v>10</v>
      </c>
      <c r="E32" s="4" t="s">
        <v>11</v>
      </c>
      <c r="G32" s="4" t="s">
        <v>14</v>
      </c>
      <c r="H32" s="4" t="s">
        <v>15</v>
      </c>
      <c r="I32" s="4" t="s">
        <v>16</v>
      </c>
    </row>
    <row r="33" spans="1:9" x14ac:dyDescent="0.25">
      <c r="A33" s="2" t="s">
        <v>0</v>
      </c>
      <c r="B33" s="6">
        <f>+B44/4</f>
        <v>0.57999999999999996</v>
      </c>
      <c r="C33" s="10">
        <f>+B33*G33</f>
        <v>0.62207253886010361</v>
      </c>
      <c r="D33" s="11">
        <f>+B33*H33</f>
        <v>0.68067357512953375</v>
      </c>
      <c r="E33" s="11">
        <f>+B33*I33</f>
        <v>0.75730569948186521</v>
      </c>
      <c r="G33" s="8">
        <f>SUM(SUM(2.07*2)-3.86)/3.86+1</f>
        <v>1.072538860103627</v>
      </c>
      <c r="H33" s="8">
        <f>SUM(SUM(1.51*3)-3.86)/3.86+1</f>
        <v>1.1735751295336789</v>
      </c>
      <c r="I33" s="8">
        <f>SUM(SUM(1.26*4)-3.86)/3.86+1</f>
        <v>1.3056994818652849</v>
      </c>
    </row>
    <row r="34" spans="1:9" x14ac:dyDescent="0.25">
      <c r="A34" s="2" t="s">
        <v>1</v>
      </c>
      <c r="B34" s="6">
        <f t="shared" ref="B34:B40" si="6">+B45/4</f>
        <v>0.58499999999999996</v>
      </c>
      <c r="C34" s="10">
        <f t="shared" ref="C34:C40" si="7">+B34*G34</f>
        <v>0.62699999999999989</v>
      </c>
      <c r="D34" s="11">
        <f t="shared" ref="D34:D40" si="8">+B34*H34</f>
        <v>0.6885</v>
      </c>
      <c r="E34" s="11">
        <f t="shared" ref="E34:E40" si="9">+B34*I34</f>
        <v>0.76200000000000001</v>
      </c>
      <c r="G34" s="8">
        <f>SUM(SUM(2.09*2)-3.9)/3.9+1</f>
        <v>1.0717948717948718</v>
      </c>
      <c r="H34" s="8">
        <f>SUM(SUM(1.53*3)-3.9)/3.9+1</f>
        <v>1.176923076923077</v>
      </c>
      <c r="I34" s="8">
        <f>SUM(SUM(1.27*4)-3.9)/3.9+1</f>
        <v>1.3025641025641026</v>
      </c>
    </row>
    <row r="35" spans="1:9" x14ac:dyDescent="0.25">
      <c r="A35" s="2" t="s">
        <v>2</v>
      </c>
      <c r="B35" s="6">
        <f t="shared" si="6"/>
        <v>0.59250000000000003</v>
      </c>
      <c r="C35" s="10">
        <f t="shared" si="7"/>
        <v>0.63460659898477156</v>
      </c>
      <c r="D35" s="11">
        <f t="shared" si="8"/>
        <v>0.69475888324873103</v>
      </c>
      <c r="E35" s="11">
        <f t="shared" si="9"/>
        <v>0.76994923857868036</v>
      </c>
      <c r="G35" s="8">
        <f>SUM(SUM(2.11*2)-3.94)/3.94+1</f>
        <v>1.0710659898477157</v>
      </c>
      <c r="H35" s="8">
        <f>SUM(SUM(1.54*3)-3.94)/3.94+1</f>
        <v>1.1725888324873097</v>
      </c>
      <c r="I35" s="8">
        <f>SUM(SUM(1.28*4)-3.94)/3.94+1</f>
        <v>1.2994923857868022</v>
      </c>
    </row>
    <row r="36" spans="1:9" x14ac:dyDescent="0.25">
      <c r="A36" s="2" t="s">
        <v>3</v>
      </c>
      <c r="B36" s="6">
        <f t="shared" si="6"/>
        <v>0.59750000000000003</v>
      </c>
      <c r="C36" s="10">
        <f t="shared" si="7"/>
        <v>0.6395351758793969</v>
      </c>
      <c r="D36" s="11">
        <f t="shared" si="8"/>
        <v>0.69808417085427144</v>
      </c>
      <c r="E36" s="11">
        <f t="shared" si="9"/>
        <v>0.77464824120603026</v>
      </c>
      <c r="G36" s="8">
        <f>SUM(SUM(2.13*2)-3.98)/3.98+1</f>
        <v>1.0703517587939697</v>
      </c>
      <c r="H36" s="8">
        <f>SUM(SUM(1.55*3)-3.98)/3.98+1</f>
        <v>1.1683417085427137</v>
      </c>
      <c r="I36" s="8">
        <f>SUM(SUM(1.29*4)-3.98)/3.98+1</f>
        <v>1.2964824120603016</v>
      </c>
    </row>
    <row r="37" spans="1:9" x14ac:dyDescent="0.25">
      <c r="A37" s="2" t="s">
        <v>4</v>
      </c>
      <c r="B37" s="6">
        <f t="shared" si="6"/>
        <v>0.60250000000000004</v>
      </c>
      <c r="C37" s="10">
        <f t="shared" si="7"/>
        <v>0.64768749999999997</v>
      </c>
      <c r="D37" s="11">
        <f t="shared" si="8"/>
        <v>0.70944375000000004</v>
      </c>
      <c r="E37" s="11">
        <f t="shared" si="9"/>
        <v>0.78927500000000006</v>
      </c>
      <c r="G37" s="8">
        <f>SUM(SUM(2.15*2)-4)/4+1</f>
        <v>1.075</v>
      </c>
      <c r="H37" s="8">
        <f>SUM(SUM(1.57*3)-4)/4+1</f>
        <v>1.1775</v>
      </c>
      <c r="I37" s="8">
        <f>SUM(SUM(1.31*4)-4)/4+1</f>
        <v>1.31</v>
      </c>
    </row>
    <row r="38" spans="1:9" x14ac:dyDescent="0.25">
      <c r="A38" s="2" t="s">
        <v>5</v>
      </c>
      <c r="B38" s="6">
        <f t="shared" si="6"/>
        <v>0.61</v>
      </c>
      <c r="C38" s="10">
        <f t="shared" si="7"/>
        <v>0.65529702970297032</v>
      </c>
      <c r="D38" s="11">
        <f t="shared" si="8"/>
        <v>0.71569306930693077</v>
      </c>
      <c r="E38" s="11">
        <f t="shared" si="9"/>
        <v>0.79722772277227727</v>
      </c>
      <c r="G38" s="8">
        <f>SUM(SUM(2.17*2)-4.04)/4.04+1</f>
        <v>1.0742574257425743</v>
      </c>
      <c r="H38" s="8">
        <f>SUM(SUM(1.58*3)-4.04)/4.04+1</f>
        <v>1.1732673267326734</v>
      </c>
      <c r="I38" s="8">
        <f>SUM(SUM(1.32*4)-4.04)/4.04+1</f>
        <v>1.306930693069307</v>
      </c>
    </row>
    <row r="39" spans="1:9" x14ac:dyDescent="0.25">
      <c r="A39" s="2" t="s">
        <v>6</v>
      </c>
      <c r="B39" s="6">
        <f t="shared" si="6"/>
        <v>0.61499999999999999</v>
      </c>
      <c r="C39" s="10">
        <f t="shared" si="7"/>
        <v>0.66022058823529406</v>
      </c>
      <c r="D39" s="11">
        <f t="shared" si="8"/>
        <v>0.71900735294117646</v>
      </c>
      <c r="E39" s="11">
        <f t="shared" si="9"/>
        <v>0.80191176470588232</v>
      </c>
      <c r="G39" s="8">
        <f>SUM(SUM(2.19*2)-4.08)/4.08+1</f>
        <v>1.0735294117647058</v>
      </c>
      <c r="H39" s="8">
        <f>SUM(SUM(1.59*3)-4.08)/4.08+1</f>
        <v>1.1691176470588236</v>
      </c>
      <c r="I39" s="8">
        <f>SUM(SUM(1.33*4)-4.08)/4.08+1</f>
        <v>1.303921568627451</v>
      </c>
    </row>
    <row r="40" spans="1:9" x14ac:dyDescent="0.25">
      <c r="A40" s="2" t="s">
        <v>7</v>
      </c>
      <c r="B40" s="6">
        <f t="shared" si="6"/>
        <v>0.62250000000000005</v>
      </c>
      <c r="C40" s="10">
        <f t="shared" si="7"/>
        <v>0.66782766990291265</v>
      </c>
      <c r="D40" s="11">
        <f t="shared" si="8"/>
        <v>0.7297754854368933</v>
      </c>
      <c r="E40" s="11">
        <f t="shared" si="9"/>
        <v>0.80985436893203899</v>
      </c>
      <c r="G40" s="8">
        <f>SUM(SUM(2.21*2)-4.12)/4.12+1</f>
        <v>1.0728155339805825</v>
      </c>
      <c r="H40" s="8">
        <f>SUM(SUM(1.61*3)-4.12)/4.12+1</f>
        <v>1.1723300970873787</v>
      </c>
      <c r="I40" s="8">
        <f>SUM(SUM(1.34*4)-4.12)/4.12+1</f>
        <v>1.3009708737864079</v>
      </c>
    </row>
    <row r="43" spans="1:9" x14ac:dyDescent="0.25">
      <c r="A43" s="5" t="s">
        <v>13</v>
      </c>
      <c r="B43" s="4" t="s">
        <v>8</v>
      </c>
      <c r="C43" s="4" t="s">
        <v>9</v>
      </c>
      <c r="D43" s="4" t="s">
        <v>10</v>
      </c>
      <c r="E43" s="4" t="s">
        <v>11</v>
      </c>
    </row>
    <row r="44" spans="1:9" x14ac:dyDescent="0.25">
      <c r="A44" s="2" t="s">
        <v>0</v>
      </c>
      <c r="B44" s="6">
        <v>2.3199999999999998</v>
      </c>
      <c r="C44" s="10">
        <f>+C33*4</f>
        <v>2.4882901554404144</v>
      </c>
      <c r="D44" s="10">
        <f t="shared" ref="D44:E44" si="10">+D33*4</f>
        <v>2.722694300518135</v>
      </c>
      <c r="E44" s="10">
        <f t="shared" si="10"/>
        <v>3.0292227979274609</v>
      </c>
    </row>
    <row r="45" spans="1:9" x14ac:dyDescent="0.25">
      <c r="A45" s="2" t="s">
        <v>1</v>
      </c>
      <c r="B45" s="6">
        <v>2.34</v>
      </c>
      <c r="C45" s="10">
        <f t="shared" ref="C45:E45" si="11">+C34*4</f>
        <v>2.5079999999999996</v>
      </c>
      <c r="D45" s="10">
        <f t="shared" si="11"/>
        <v>2.754</v>
      </c>
      <c r="E45" s="10">
        <f t="shared" si="11"/>
        <v>3.048</v>
      </c>
    </row>
    <row r="46" spans="1:9" x14ac:dyDescent="0.25">
      <c r="A46" s="2" t="s">
        <v>2</v>
      </c>
      <c r="B46" s="6">
        <v>2.37</v>
      </c>
      <c r="C46" s="10">
        <f t="shared" ref="C46:E46" si="12">+C35*4</f>
        <v>2.5384263959390863</v>
      </c>
      <c r="D46" s="10">
        <f t="shared" si="12"/>
        <v>2.7790355329949241</v>
      </c>
      <c r="E46" s="10">
        <f t="shared" si="12"/>
        <v>3.0797969543147214</v>
      </c>
    </row>
    <row r="47" spans="1:9" x14ac:dyDescent="0.25">
      <c r="A47" s="2" t="s">
        <v>3</v>
      </c>
      <c r="B47" s="6">
        <v>2.39</v>
      </c>
      <c r="C47" s="10">
        <f t="shared" ref="C47:E47" si="13">+C36*4</f>
        <v>2.5581407035175876</v>
      </c>
      <c r="D47" s="10">
        <f t="shared" si="13"/>
        <v>2.7923366834170857</v>
      </c>
      <c r="E47" s="10">
        <f t="shared" si="13"/>
        <v>3.0985929648241211</v>
      </c>
    </row>
    <row r="48" spans="1:9" x14ac:dyDescent="0.25">
      <c r="A48" s="2" t="s">
        <v>4</v>
      </c>
      <c r="B48" s="6">
        <v>2.41</v>
      </c>
      <c r="C48" s="10">
        <f t="shared" ref="C48:E48" si="14">+C37*4</f>
        <v>2.5907499999999999</v>
      </c>
      <c r="D48" s="10">
        <f t="shared" si="14"/>
        <v>2.8377750000000002</v>
      </c>
      <c r="E48" s="10">
        <f t="shared" si="14"/>
        <v>3.1571000000000002</v>
      </c>
    </row>
    <row r="49" spans="1:9" x14ac:dyDescent="0.25">
      <c r="A49" s="2" t="s">
        <v>5</v>
      </c>
      <c r="B49" s="6">
        <v>2.44</v>
      </c>
      <c r="C49" s="10">
        <f t="shared" ref="C49:E49" si="15">+C38*4</f>
        <v>2.6211881188118813</v>
      </c>
      <c r="D49" s="10">
        <f t="shared" si="15"/>
        <v>2.8627722772277231</v>
      </c>
      <c r="E49" s="10">
        <f t="shared" si="15"/>
        <v>3.1889108910891091</v>
      </c>
    </row>
    <row r="50" spans="1:9" x14ac:dyDescent="0.25">
      <c r="A50" s="2" t="s">
        <v>6</v>
      </c>
      <c r="B50" s="6">
        <v>2.46</v>
      </c>
      <c r="C50" s="10">
        <f t="shared" ref="C50:E50" si="16">+C39*4</f>
        <v>2.6408823529411762</v>
      </c>
      <c r="D50" s="10">
        <f t="shared" si="16"/>
        <v>2.8760294117647058</v>
      </c>
      <c r="E50" s="10">
        <f t="shared" si="16"/>
        <v>3.2076470588235293</v>
      </c>
    </row>
    <row r="51" spans="1:9" x14ac:dyDescent="0.25">
      <c r="A51" s="2" t="s">
        <v>7</v>
      </c>
      <c r="B51" s="6">
        <v>2.4900000000000002</v>
      </c>
      <c r="C51" s="10">
        <f t="shared" ref="C51:E51" si="17">+C40*4</f>
        <v>2.6713106796116506</v>
      </c>
      <c r="D51" s="10">
        <f t="shared" si="17"/>
        <v>2.9191019417475732</v>
      </c>
      <c r="E51" s="10">
        <f t="shared" si="17"/>
        <v>3.239417475728156</v>
      </c>
    </row>
    <row r="54" spans="1:9" ht="21" x14ac:dyDescent="0.35">
      <c r="A54" s="12" t="s">
        <v>28</v>
      </c>
    </row>
    <row r="56" spans="1:9" x14ac:dyDescent="0.25">
      <c r="A56" s="5" t="s">
        <v>12</v>
      </c>
      <c r="B56" s="4" t="s">
        <v>8</v>
      </c>
      <c r="C56" s="4" t="s">
        <v>9</v>
      </c>
      <c r="D56" s="4" t="s">
        <v>10</v>
      </c>
      <c r="E56" s="4" t="s">
        <v>11</v>
      </c>
      <c r="G56" s="4" t="s">
        <v>14</v>
      </c>
      <c r="H56" s="4" t="s">
        <v>15</v>
      </c>
      <c r="I56" s="4" t="s">
        <v>16</v>
      </c>
    </row>
    <row r="57" spans="1:9" x14ac:dyDescent="0.25">
      <c r="A57" s="2" t="s">
        <v>0</v>
      </c>
      <c r="B57" s="6">
        <f>+B68/4</f>
        <v>0.58750000000000002</v>
      </c>
      <c r="C57" s="10">
        <f>+B57*G57</f>
        <v>0.63011658031088091</v>
      </c>
      <c r="D57" s="11">
        <f>+B57*H57</f>
        <v>0.68947538860103641</v>
      </c>
      <c r="E57" s="11">
        <f>+B57*I57</f>
        <v>0.76709844559585494</v>
      </c>
      <c r="G57" s="8">
        <f>SUM(SUM(2.07*2)-3.86)/3.86+1</f>
        <v>1.072538860103627</v>
      </c>
      <c r="H57" s="8">
        <f>SUM(SUM(1.51*3)-3.86)/3.86+1</f>
        <v>1.1735751295336789</v>
      </c>
      <c r="I57" s="8">
        <f>SUM(SUM(1.26*4)-3.86)/3.86+1</f>
        <v>1.3056994818652849</v>
      </c>
    </row>
    <row r="58" spans="1:9" x14ac:dyDescent="0.25">
      <c r="A58" s="2" t="s">
        <v>1</v>
      </c>
      <c r="B58" s="6">
        <f t="shared" ref="B58:B64" si="18">+B69/4</f>
        <v>0.59499999999999997</v>
      </c>
      <c r="C58" s="10">
        <f t="shared" ref="C58:C64" si="19">+B58*G58</f>
        <v>0.63771794871794862</v>
      </c>
      <c r="D58" s="11">
        <f t="shared" ref="D58:D64" si="20">+B58*H58</f>
        <v>0.70026923076923075</v>
      </c>
      <c r="E58" s="11">
        <f t="shared" ref="E58:E64" si="21">+B58*I58</f>
        <v>0.77502564102564098</v>
      </c>
      <c r="G58" s="8">
        <f>SUM(SUM(2.09*2)-3.9)/3.9+1</f>
        <v>1.0717948717948718</v>
      </c>
      <c r="H58" s="8">
        <f>SUM(SUM(1.53*3)-3.9)/3.9+1</f>
        <v>1.176923076923077</v>
      </c>
      <c r="I58" s="8">
        <f>SUM(SUM(1.27*4)-3.9)/3.9+1</f>
        <v>1.3025641025641026</v>
      </c>
    </row>
    <row r="59" spans="1:9" x14ac:dyDescent="0.25">
      <c r="A59" s="2" t="s">
        <v>2</v>
      </c>
      <c r="B59" s="6">
        <f t="shared" si="18"/>
        <v>0.6</v>
      </c>
      <c r="C59" s="10">
        <f t="shared" si="19"/>
        <v>0.64263959390862946</v>
      </c>
      <c r="D59" s="11">
        <f t="shared" si="20"/>
        <v>0.70355329949238576</v>
      </c>
      <c r="E59" s="11">
        <f t="shared" si="21"/>
        <v>0.77969543147208131</v>
      </c>
      <c r="G59" s="8">
        <f>SUM(SUM(2.11*2)-3.94)/3.94+1</f>
        <v>1.0710659898477157</v>
      </c>
      <c r="H59" s="8">
        <f>SUM(SUM(1.54*3)-3.94)/3.94+1</f>
        <v>1.1725888324873097</v>
      </c>
      <c r="I59" s="8">
        <f>SUM(SUM(1.28*4)-3.94)/3.94+1</f>
        <v>1.2994923857868022</v>
      </c>
    </row>
    <row r="60" spans="1:9" x14ac:dyDescent="0.25">
      <c r="A60" s="2" t="s">
        <v>3</v>
      </c>
      <c r="B60" s="6">
        <f t="shared" si="18"/>
        <v>0.60750000000000004</v>
      </c>
      <c r="C60" s="10">
        <f t="shared" si="19"/>
        <v>0.65023869346733665</v>
      </c>
      <c r="D60" s="11">
        <f t="shared" si="20"/>
        <v>0.70976758793969863</v>
      </c>
      <c r="E60" s="11">
        <f t="shared" si="21"/>
        <v>0.78761306532663322</v>
      </c>
      <c r="G60" s="8">
        <f>SUM(SUM(2.13*2)-3.98)/3.98+1</f>
        <v>1.0703517587939697</v>
      </c>
      <c r="H60" s="8">
        <f>SUM(SUM(1.55*3)-3.98)/3.98+1</f>
        <v>1.1683417085427137</v>
      </c>
      <c r="I60" s="8">
        <f>SUM(SUM(1.29*4)-3.98)/3.98+1</f>
        <v>1.2964824120603016</v>
      </c>
    </row>
    <row r="61" spans="1:9" x14ac:dyDescent="0.25">
      <c r="A61" s="2" t="s">
        <v>4</v>
      </c>
      <c r="B61" s="6">
        <f t="shared" si="18"/>
        <v>0.61</v>
      </c>
      <c r="C61" s="10">
        <f t="shared" si="19"/>
        <v>0.65574999999999994</v>
      </c>
      <c r="D61" s="11">
        <f t="shared" si="20"/>
        <v>0.718275</v>
      </c>
      <c r="E61" s="11">
        <f t="shared" si="21"/>
        <v>0.79910000000000003</v>
      </c>
      <c r="G61" s="8">
        <f>SUM(SUM(2.15*2)-4)/4+1</f>
        <v>1.075</v>
      </c>
      <c r="H61" s="8">
        <f>SUM(SUM(1.57*3)-4)/4+1</f>
        <v>1.1775</v>
      </c>
      <c r="I61" s="8">
        <f>SUM(SUM(1.31*4)-4)/4+1</f>
        <v>1.31</v>
      </c>
    </row>
    <row r="62" spans="1:9" x14ac:dyDescent="0.25">
      <c r="A62" s="2" t="s">
        <v>5</v>
      </c>
      <c r="B62" s="6">
        <f t="shared" si="18"/>
        <v>0.61750000000000005</v>
      </c>
      <c r="C62" s="10">
        <f t="shared" si="19"/>
        <v>0.66335396039603967</v>
      </c>
      <c r="D62" s="11">
        <f t="shared" si="20"/>
        <v>0.72449257425742586</v>
      </c>
      <c r="E62" s="11">
        <f t="shared" si="21"/>
        <v>0.80702970297029708</v>
      </c>
      <c r="G62" s="8">
        <f>SUM(SUM(2.17*2)-4.04)/4.04+1</f>
        <v>1.0742574257425743</v>
      </c>
      <c r="H62" s="8">
        <f>SUM(SUM(1.58*3)-4.04)/4.04+1</f>
        <v>1.1732673267326734</v>
      </c>
      <c r="I62" s="8">
        <f>SUM(SUM(1.32*4)-4.04)/4.04+1</f>
        <v>1.306930693069307</v>
      </c>
    </row>
    <row r="63" spans="1:9" x14ac:dyDescent="0.25">
      <c r="A63" s="2" t="s">
        <v>6</v>
      </c>
      <c r="B63" s="6">
        <f t="shared" si="18"/>
        <v>0.62250000000000005</v>
      </c>
      <c r="C63" s="10">
        <f t="shared" si="19"/>
        <v>0.66827205882352947</v>
      </c>
      <c r="D63" s="11">
        <f t="shared" si="20"/>
        <v>0.72777573529411776</v>
      </c>
      <c r="E63" s="11">
        <f t="shared" si="21"/>
        <v>0.8116911764705883</v>
      </c>
      <c r="G63" s="8">
        <f>SUM(SUM(2.19*2)-4.08)/4.08+1</f>
        <v>1.0735294117647058</v>
      </c>
      <c r="H63" s="8">
        <f>SUM(SUM(1.59*3)-4.08)/4.08+1</f>
        <v>1.1691176470588236</v>
      </c>
      <c r="I63" s="8">
        <f>SUM(SUM(1.33*4)-4.08)/4.08+1</f>
        <v>1.303921568627451</v>
      </c>
    </row>
    <row r="64" spans="1:9" x14ac:dyDescent="0.25">
      <c r="A64" s="2" t="s">
        <v>7</v>
      </c>
      <c r="B64" s="6">
        <f t="shared" si="18"/>
        <v>0.62749999999999995</v>
      </c>
      <c r="C64" s="10">
        <f t="shared" si="19"/>
        <v>0.67319174757281541</v>
      </c>
      <c r="D64" s="11">
        <f t="shared" si="20"/>
        <v>0.73563713592233004</v>
      </c>
      <c r="E64" s="11">
        <f t="shared" si="21"/>
        <v>0.81635922330097088</v>
      </c>
      <c r="G64" s="8">
        <f>SUM(SUM(2.21*2)-4.12)/4.12+1</f>
        <v>1.0728155339805825</v>
      </c>
      <c r="H64" s="8">
        <f>SUM(SUM(1.61*3)-4.12)/4.12+1</f>
        <v>1.1723300970873787</v>
      </c>
      <c r="I64" s="8">
        <f>SUM(SUM(1.34*4)-4.12)/4.12+1</f>
        <v>1.3009708737864079</v>
      </c>
    </row>
    <row r="67" spans="1:10" x14ac:dyDescent="0.25">
      <c r="A67" s="5" t="s">
        <v>13</v>
      </c>
      <c r="B67" s="4" t="s">
        <v>8</v>
      </c>
      <c r="C67" s="4" t="s">
        <v>9</v>
      </c>
      <c r="D67" s="4" t="s">
        <v>10</v>
      </c>
      <c r="E67" s="4" t="s">
        <v>11</v>
      </c>
    </row>
    <row r="68" spans="1:10" x14ac:dyDescent="0.25">
      <c r="A68" s="2" t="s">
        <v>0</v>
      </c>
      <c r="B68" s="6">
        <v>2.35</v>
      </c>
      <c r="C68" s="10">
        <f>+C57*4</f>
        <v>2.5204663212435237</v>
      </c>
      <c r="D68" s="10">
        <f t="shared" ref="D68:E68" si="22">+D57*4</f>
        <v>2.7579015544041456</v>
      </c>
      <c r="E68" s="10">
        <f t="shared" si="22"/>
        <v>3.0683937823834198</v>
      </c>
    </row>
    <row r="69" spans="1:10" x14ac:dyDescent="0.25">
      <c r="A69" s="2" t="s">
        <v>1</v>
      </c>
      <c r="B69" s="6">
        <v>2.38</v>
      </c>
      <c r="C69" s="10">
        <f t="shared" ref="C69:E69" si="23">+C58*4</f>
        <v>2.5508717948717945</v>
      </c>
      <c r="D69" s="10">
        <f t="shared" si="23"/>
        <v>2.801076923076923</v>
      </c>
      <c r="E69" s="10">
        <f t="shared" si="23"/>
        <v>3.1001025641025639</v>
      </c>
    </row>
    <row r="70" spans="1:10" x14ac:dyDescent="0.25">
      <c r="A70" s="2" t="s">
        <v>2</v>
      </c>
      <c r="B70" s="6">
        <v>2.4</v>
      </c>
      <c r="C70" s="10">
        <f t="shared" ref="C70:E70" si="24">+C59*4</f>
        <v>2.5705583756345178</v>
      </c>
      <c r="D70" s="10">
        <f t="shared" si="24"/>
        <v>2.8142131979695431</v>
      </c>
      <c r="E70" s="10">
        <f t="shared" si="24"/>
        <v>3.1187817258883253</v>
      </c>
    </row>
    <row r="71" spans="1:10" x14ac:dyDescent="0.25">
      <c r="A71" s="2" t="s">
        <v>3</v>
      </c>
      <c r="B71" s="6">
        <v>2.4300000000000002</v>
      </c>
      <c r="C71" s="10">
        <f t="shared" ref="C71:E71" si="25">+C60*4</f>
        <v>2.6009547738693466</v>
      </c>
      <c r="D71" s="10">
        <f t="shared" si="25"/>
        <v>2.8390703517587945</v>
      </c>
      <c r="E71" s="10">
        <f t="shared" si="25"/>
        <v>3.1504522613065329</v>
      </c>
    </row>
    <row r="72" spans="1:10" x14ac:dyDescent="0.25">
      <c r="A72" s="2" t="s">
        <v>4</v>
      </c>
      <c r="B72" s="6">
        <v>2.44</v>
      </c>
      <c r="C72" s="10">
        <f t="shared" ref="C72:E72" si="26">+C61*4</f>
        <v>2.6229999999999998</v>
      </c>
      <c r="D72" s="10">
        <f t="shared" si="26"/>
        <v>2.8731</v>
      </c>
      <c r="E72" s="10">
        <f t="shared" si="26"/>
        <v>3.1964000000000001</v>
      </c>
    </row>
    <row r="73" spans="1:10" x14ac:dyDescent="0.25">
      <c r="A73" s="2" t="s">
        <v>5</v>
      </c>
      <c r="B73" s="6">
        <v>2.4700000000000002</v>
      </c>
      <c r="C73" s="10">
        <f t="shared" ref="C73:E73" si="27">+C62*4</f>
        <v>2.6534158415841587</v>
      </c>
      <c r="D73" s="10">
        <f t="shared" si="27"/>
        <v>2.8979702970297034</v>
      </c>
      <c r="E73" s="10">
        <f t="shared" si="27"/>
        <v>3.2281188118811883</v>
      </c>
    </row>
    <row r="74" spans="1:10" x14ac:dyDescent="0.25">
      <c r="A74" s="2" t="s">
        <v>6</v>
      </c>
      <c r="B74" s="6">
        <v>2.4900000000000002</v>
      </c>
      <c r="C74" s="10">
        <f t="shared" ref="C74:E74" si="28">+C63*4</f>
        <v>2.6730882352941179</v>
      </c>
      <c r="D74" s="10">
        <f t="shared" si="28"/>
        <v>2.9111029411764711</v>
      </c>
      <c r="E74" s="10">
        <f t="shared" si="28"/>
        <v>3.2467647058823532</v>
      </c>
    </row>
    <row r="75" spans="1:10" x14ac:dyDescent="0.25">
      <c r="A75" s="2" t="s">
        <v>7</v>
      </c>
      <c r="B75" s="6">
        <v>2.5099999999999998</v>
      </c>
      <c r="C75" s="10">
        <f t="shared" ref="C75:E75" si="29">+C64*4</f>
        <v>2.6927669902912617</v>
      </c>
      <c r="D75" s="10">
        <f t="shared" si="29"/>
        <v>2.9425485436893202</v>
      </c>
      <c r="E75" s="10">
        <f t="shared" si="29"/>
        <v>3.2654368932038835</v>
      </c>
    </row>
    <row r="76" spans="1:10" x14ac:dyDescent="0.25">
      <c r="G76" s="19"/>
      <c r="H76" s="19"/>
      <c r="I76" s="19"/>
      <c r="J76" s="19"/>
    </row>
    <row r="78" spans="1:10" ht="21" x14ac:dyDescent="0.35">
      <c r="A78" s="12" t="s">
        <v>31</v>
      </c>
    </row>
    <row r="80" spans="1:10" x14ac:dyDescent="0.25">
      <c r="A80" s="5" t="s">
        <v>13</v>
      </c>
      <c r="B80" s="4" t="s">
        <v>8</v>
      </c>
      <c r="C80" s="4" t="s">
        <v>9</v>
      </c>
      <c r="D80" s="4" t="s">
        <v>10</v>
      </c>
      <c r="E80" s="4" t="s">
        <v>11</v>
      </c>
    </row>
    <row r="81" spans="1:5" x14ac:dyDescent="0.25">
      <c r="A81" s="2" t="s">
        <v>0</v>
      </c>
      <c r="B81" s="18">
        <f>+B68+B44+B17</f>
        <v>15.42</v>
      </c>
      <c r="C81" s="18">
        <f>+C68+C44+C17</f>
        <v>16.538549222797929</v>
      </c>
      <c r="D81" s="18">
        <f>+D68+D44+D17</f>
        <v>18.096528497409331</v>
      </c>
      <c r="E81" s="18">
        <f>+E68+E44+E17</f>
        <v>20.133886010362694</v>
      </c>
    </row>
    <row r="82" spans="1:5" x14ac:dyDescent="0.25">
      <c r="A82" s="2" t="s">
        <v>1</v>
      </c>
      <c r="B82" s="18">
        <f>+B69+B45+B18</f>
        <v>15.59</v>
      </c>
      <c r="C82" s="18">
        <f>+C69+C45+C18</f>
        <v>16.709282051282049</v>
      </c>
      <c r="D82" s="18">
        <f>+D69+D45+D18</f>
        <v>18.348230769230767</v>
      </c>
      <c r="E82" s="18">
        <f>+E69+E45+E18</f>
        <v>20.306974358974358</v>
      </c>
    </row>
    <row r="83" spans="1:5" x14ac:dyDescent="0.25">
      <c r="A83" s="2" t="s">
        <v>2</v>
      </c>
      <c r="B83" s="18">
        <f>+B70+B46+B19</f>
        <v>15.74</v>
      </c>
      <c r="C83" s="18">
        <f>+C70+C46+C19</f>
        <v>16.858578680203046</v>
      </c>
      <c r="D83" s="18">
        <f>+D70+D46+D19</f>
        <v>18.456548223350254</v>
      </c>
      <c r="E83" s="18">
        <f>+E70+E46+E19</f>
        <v>20.454010152284269</v>
      </c>
    </row>
    <row r="84" spans="1:5" x14ac:dyDescent="0.25">
      <c r="A84" s="2" t="s">
        <v>3</v>
      </c>
      <c r="B84" s="18">
        <f>+B71+B47+B20</f>
        <v>15.91</v>
      </c>
      <c r="C84" s="18">
        <f>+C71+C47+C20</f>
        <v>17.029296482412057</v>
      </c>
      <c r="D84" s="18">
        <f>+D71+D47+D20</f>
        <v>18.588316582914576</v>
      </c>
      <c r="E84" s="18">
        <f>+E71+E47+E20</f>
        <v>20.627035175879399</v>
      </c>
    </row>
    <row r="85" spans="1:5" x14ac:dyDescent="0.25">
      <c r="A85" s="2" t="s">
        <v>4</v>
      </c>
      <c r="B85" s="18">
        <f>+B72+B48+B21</f>
        <v>16</v>
      </c>
      <c r="C85" s="18">
        <f>+C72+C48+C21</f>
        <v>17.2</v>
      </c>
      <c r="D85" s="18">
        <f>+D72+D48+D21</f>
        <v>18.84</v>
      </c>
      <c r="E85" s="18">
        <f>+E72+E48+E21</f>
        <v>20.96</v>
      </c>
    </row>
    <row r="86" spans="1:5" x14ac:dyDescent="0.25">
      <c r="A86" s="2" t="s">
        <v>5</v>
      </c>
      <c r="B86" s="18">
        <f>+B73+B49+B22</f>
        <v>16.170000000000002</v>
      </c>
      <c r="C86" s="18">
        <f>+C73+C49+C22</f>
        <v>17.370742574257427</v>
      </c>
      <c r="D86" s="18">
        <f>+D73+D49+D22</f>
        <v>18.971732673267329</v>
      </c>
      <c r="E86" s="18">
        <f>+E73+E49+E22</f>
        <v>21.133069306930693</v>
      </c>
    </row>
    <row r="87" spans="1:5" x14ac:dyDescent="0.25">
      <c r="A87" s="2" t="s">
        <v>6</v>
      </c>
      <c r="B87" s="18">
        <f>+B74+B50+B23</f>
        <v>16.330000000000002</v>
      </c>
      <c r="C87" s="18">
        <f>+C74+C50+C23</f>
        <v>17.530735294117648</v>
      </c>
      <c r="D87" s="18">
        <f>+D74+D50+D23</f>
        <v>19.09169117647059</v>
      </c>
      <c r="E87" s="18">
        <f>+E74+E50+E23</f>
        <v>21.293039215686278</v>
      </c>
    </row>
    <row r="88" spans="1:5" x14ac:dyDescent="0.25">
      <c r="A88" s="2" t="s">
        <v>7</v>
      </c>
      <c r="B88" s="18">
        <f>+B75+B51+B24</f>
        <v>16.48</v>
      </c>
      <c r="C88" s="18">
        <f>+C75+C51+C24</f>
        <v>17.68</v>
      </c>
      <c r="D88" s="18">
        <f>+D75+D51+D24</f>
        <v>19.32</v>
      </c>
      <c r="E88" s="18">
        <f>+E75+E51+E24</f>
        <v>21.44</v>
      </c>
    </row>
  </sheetData>
  <pageMargins left="0.7" right="0.7" top="0.75" bottom="0.75" header="0.3" footer="0.3"/>
  <pageSetup scale="96" fitToHeight="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Routine HPC</vt:lpstr>
      <vt:lpstr>OSOC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Brown</dc:creator>
  <cp:lastModifiedBy>Gary Brown</cp:lastModifiedBy>
  <cp:lastPrinted>2020-03-18T15:34:41Z</cp:lastPrinted>
  <dcterms:created xsi:type="dcterms:W3CDTF">2020-03-17T18:49:35Z</dcterms:created>
  <dcterms:modified xsi:type="dcterms:W3CDTF">2020-03-18T16:26:02Z</dcterms:modified>
</cp:coreProperties>
</file>