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thompson\2018\July\"/>
    </mc:Choice>
  </mc:AlternateContent>
  <bookViews>
    <workbookView xWindow="120" yWindow="45" windowWidth="19035" windowHeight="10995" activeTab="2"/>
  </bookViews>
  <sheets>
    <sheet name="Balance Sheet" sheetId="219" r:id="rId1"/>
    <sheet name="Income Statement" sheetId="218" r:id="rId2"/>
    <sheet name="Actual vs Budget" sheetId="220" r:id="rId3"/>
    <sheet name="Cash Flow" sheetId="221" r:id="rId4"/>
    <sheet name="Sheet2" sheetId="2" state="hidden" r:id="rId5"/>
    <sheet name="Sheet3" sheetId="3" state="hidden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2">'Actual vs Budget'!$1:$5</definedName>
    <definedName name="_xlnm.Print_Titles" localSheetId="1">'Income Statement'!$1:$5</definedName>
    <definedName name="QB_BASIS_4" localSheetId="3" hidden="1">'Cash Flow'!$F$3</definedName>
    <definedName name="QB_COLUMN_29" localSheetId="3" hidden="1">'Cash Flow'!$F$4</definedName>
    <definedName name="QB_COLUMN_59200" localSheetId="2" hidden="1">'Actual vs Budget'!$F$5</definedName>
    <definedName name="QB_COLUMN_59200" localSheetId="0" hidden="1">'Balance Sheet'!$F$5</definedName>
    <definedName name="QB_COLUMN_59200" localSheetId="1" hidden="1">'Income Statement'!$F$5</definedName>
    <definedName name="QB_COLUMN_61210" localSheetId="0" hidden="1">'Balance Sheet'!$H$5</definedName>
    <definedName name="QB_COLUMN_61210" localSheetId="1" hidden="1">'Income Statement'!$H$5</definedName>
    <definedName name="QB_COLUMN_63620" localSheetId="2" hidden="1">'Actual vs Budget'!$J$5</definedName>
    <definedName name="QB_COLUMN_63620" localSheetId="0" hidden="1">'Balance Sheet'!$J$5</definedName>
    <definedName name="QB_COLUMN_63620" localSheetId="1" hidden="1">'Income Statement'!$J$5</definedName>
    <definedName name="QB_COLUMN_76210" localSheetId="2" hidden="1">'Actual vs Budget'!$H$5</definedName>
    <definedName name="QB_COMPANY_0" localSheetId="2" hidden="1">'Actual vs Budget'!$A$1</definedName>
    <definedName name="QB_COMPANY_0" localSheetId="0" hidden="1">'Balance Sheet'!$A$1</definedName>
    <definedName name="QB_COMPANY_0" localSheetId="3" hidden="1">'Cash Flow'!$A$1</definedName>
    <definedName name="QB_COMPANY_0" localSheetId="1" hidden="1">'Income Statement'!$A$1</definedName>
    <definedName name="QB_DATA_0" localSheetId="2" hidden="1">'Actual vs Budget'!$8:$8,'Actual vs Budget'!$9:$9,'Actual vs Budget'!$10:$10,'Actual vs Budget'!$11:$11,'Actual vs Budget'!$12:$12,'Actual vs Budget'!$13:$13,'Actual vs Budget'!$14:$14,'Actual vs Budget'!$15:$15,'Actual vs Budget'!$16:$16,'Actual vs Budget'!$17:$17,'Actual vs Budget'!$18:$18,'Actual vs Budget'!$19:$19,'Actual vs Budget'!$20:$20,'Actual vs Budget'!$21:$21,'Actual vs Budget'!$22:$22,'Actual vs Budget'!$23:$23</definedName>
    <definedName name="QB_DATA_0" localSheetId="0" hidden="1">'Balance Sheet'!$9:$9,'Balance Sheet'!$10:$10,'Balance Sheet'!$11:$11,'Balance Sheet'!$14:$14,'Balance Sheet'!$17:$17,'Balance Sheet'!$18:$18,'Balance Sheet'!$23:$23,'Balance Sheet'!$24:$24,'Balance Sheet'!$25:$25,'Balance Sheet'!$27:$27,'Balance Sheet'!$28:$28,'Balance Sheet'!$29:$29,'Balance Sheet'!$32:$32,'Balance Sheet'!$34:$34,'Balance Sheet'!$41:$41,'Balance Sheet'!$44:$44</definedName>
    <definedName name="QB_DATA_0" localSheetId="3" hidden="1">'Cash Flow'!$6:$6,'Cash Flow'!$9:$9,'Cash Flow'!$10:$10,'Cash Flow'!$11:$11,'Cash Flow'!$12:$12,'Cash Flow'!$13:$13,'Cash Flow'!$14:$14,'Cash Flow'!$16:$16,'Cash Flow'!$17:$17,'Cash Flow'!$18:$18,'Cash Flow'!$19:$19,'Cash Flow'!$20:$20,'Cash Flow'!$21:$21,'Cash Flow'!$22:$22,'Cash Flow'!$23:$23,'Cash Flow'!$24:$24</definedName>
    <definedName name="QB_DATA_0" localSheetId="1" hidden="1">'Income Statement'!$8:$8,'Income Statement'!$9:$9,'Income Statement'!$10:$10,'Income Statement'!$11:$11,'Income Statement'!$12:$12,'Income Statement'!$13:$13,'Income Statement'!$14:$14,'Income Statement'!$15:$15,'Income Statement'!$16:$16,'Income Statement'!$17:$17,'Income Statement'!$18:$18,'Income Statement'!$19:$19,'Income Statement'!$20:$20,'Income Statement'!$21:$21,'Income Statement'!$22:$22,'Income Statement'!$23:$23</definedName>
    <definedName name="QB_DATA_1" localSheetId="2" hidden="1">'Actual vs Budget'!$24:$24,'Actual vs Budget'!$25:$25,'Actual vs Budget'!$26:$26,'Actual vs Budget'!$27:$27,'Actual vs Budget'!$28:$28,'Actual vs Budget'!$29:$29,'Actual vs Budget'!$30:$30,'Actual vs Budget'!$34:$34,'Actual vs Budget'!$35:$35,'Actual vs Budget'!$36:$36,'Actual vs Budget'!$37:$37,'Actual vs Budget'!$38:$38,'Actual vs Budget'!$39:$39,'Actual vs Budget'!$40:$40,'Actual vs Budget'!$41:$41,'Actual vs Budget'!$42:$42</definedName>
    <definedName name="QB_DATA_1" localSheetId="0" hidden="1">'Balance Sheet'!$47:$47,'Balance Sheet'!$48:$48,'Balance Sheet'!$49:$49,'Balance Sheet'!$50:$50,'Balance Sheet'!$51:$51,'Balance Sheet'!$52:$52,'Balance Sheet'!$56:$56,'Balance Sheet'!$60:$60,'Balance Sheet'!$61:$61</definedName>
    <definedName name="QB_DATA_1" localSheetId="3" hidden="1">'Cash Flow'!$27:$27,'Cash Flow'!$28:$28,'Cash Flow'!$31:$31,'Cash Flow'!$34:$34</definedName>
    <definedName name="QB_DATA_1" localSheetId="1" hidden="1">'Income Statement'!$24:$24,'Income Statement'!$25:$25,'Income Statement'!$26:$26,'Income Statement'!$27:$27,'Income Statement'!$28:$28,'Income Statement'!$32:$32,'Income Statement'!$33:$33,'Income Statement'!$34:$34,'Income Statement'!$35:$35,'Income Statement'!$36:$36,'Income Statement'!$37:$37,'Income Statement'!$38:$38,'Income Statement'!$39:$39,'Income Statement'!$40:$40,'Income Statement'!$41:$41,'Income Statement'!$42:$42</definedName>
    <definedName name="QB_DATA_2" localSheetId="2" hidden="1">'Actual vs Budget'!$43:$43,'Actual vs Budget'!$44:$44,'Actual vs Budget'!$45:$45,'Actual vs Budget'!$46:$46,'Actual vs Budget'!$47:$47,'Actual vs Budget'!$48:$48,'Actual vs Budget'!$49:$49,'Actual vs Budget'!$50:$50,'Actual vs Budget'!$51:$51,'Actual vs Budget'!$52:$52,'Actual vs Budget'!$53:$53,'Actual vs Budget'!$54:$54,'Actual vs Budget'!$55:$55,'Actual vs Budget'!$56:$56,'Actual vs Budget'!$57:$57,'Actual vs Budget'!$58:$58</definedName>
    <definedName name="QB_DATA_2" localSheetId="1" hidden="1">'Income Statement'!$43:$43,'Income Statement'!$44:$44,'Income Statement'!$45:$45,'Income Statement'!$46:$46,'Income Statement'!$47:$47,'Income Statement'!$48:$48,'Income Statement'!$49:$49,'Income Statement'!$50:$50,'Income Statement'!$51:$51,'Income Statement'!$52:$52,'Income Statement'!$53:$53,'Income Statement'!$54:$54,'Income Statement'!$55:$55,'Income Statement'!$56:$56,'Income Statement'!$57:$57,'Income Statement'!$58:$58</definedName>
    <definedName name="QB_DATA_3" localSheetId="2" hidden="1">'Actual vs Budget'!$59:$59,'Actual vs Budget'!$60:$60,'Actual vs Budget'!$61:$61,'Actual vs Budget'!$62:$62,'Actual vs Budget'!$63:$63,'Actual vs Budget'!$64:$64,'Actual vs Budget'!$65:$65,'Actual vs Budget'!$66:$66,'Actual vs Budget'!$67:$67,'Actual vs Budget'!$68:$68,'Actual vs Budget'!$69:$69,'Actual vs Budget'!$70:$70,'Actual vs Budget'!$71:$71,'Actual vs Budget'!$72:$72,'Actual vs Budget'!$73:$73,'Actual vs Budget'!$74:$74</definedName>
    <definedName name="QB_DATA_3" localSheetId="1" hidden="1">'Income Statement'!$59:$59,'Income Statement'!$60:$60,'Income Statement'!$61:$61,'Income Statement'!$62:$62,'Income Statement'!$63:$63,'Income Statement'!$64:$64,'Income Statement'!$65:$65,'Income Statement'!$66:$66,'Income Statement'!$67:$67,'Income Statement'!$68:$68,'Income Statement'!$69:$69,'Income Statement'!$70:$70,'Income Statement'!$71:$71,'Income Statement'!$72:$72,'Income Statement'!$73:$73,'Income Statement'!#REF!</definedName>
    <definedName name="QB_DATA_4" localSheetId="2" hidden="1">'Actual vs Budget'!#REF!,'Actual vs Budget'!$75:$75,'Actual vs Budget'!$80:$80,'Actual vs Budget'!$81:$81,'Actual vs Budget'!$82:$82,'Actual vs Budget'!$83:$83</definedName>
    <definedName name="QB_DATA_4" localSheetId="1" hidden="1">'Income Statement'!$74:$74,'Income Statement'!$79:$79,'Income Statement'!$80:$80,'Income Statement'!$81:$81,'Income Statement'!$82:$82,'Income Statement'!$85:$85</definedName>
    <definedName name="QB_FORMULA_0" localSheetId="2" hidden="1">'Actual vs Budget'!$J$8,'Actual vs Budget'!$J$9,'Actual vs Budget'!$J$10,'Actual vs Budget'!$J$11,'Actual vs Budget'!$J$12,'Actual vs Budget'!$J$13,'Actual vs Budget'!$J$14,'Actual vs Budget'!$J$15,'Actual vs Budget'!$J$16,'Actual vs Budget'!$J$17,'Actual vs Budget'!$J$18,'Actual vs Budget'!$J$19,'Actual vs Budget'!$J$20,'Actual vs Budget'!$J$21,'Actual vs Budget'!$J$22,'Actual vs Budget'!$J$23</definedName>
    <definedName name="QB_FORMULA_0" localSheetId="0" hidden="1">'Balance Sheet'!$J$9,'Balance Sheet'!$J$10,'Balance Sheet'!$J$11,'Balance Sheet'!$F$12,'Balance Sheet'!$H$12,'Balance Sheet'!$J$12,'Balance Sheet'!$J$14,'Balance Sheet'!$F$15,'Balance Sheet'!$H$15,'Balance Sheet'!$J$15,'Balance Sheet'!$J$17,'Balance Sheet'!$J$18,'Balance Sheet'!$F$19,'Balance Sheet'!$H$19,'Balance Sheet'!$J$19,'Balance Sheet'!$F$20</definedName>
    <definedName name="QB_FORMULA_0" localSheetId="3" hidden="1">'Cash Flow'!$F$25,'Cash Flow'!$F$29,'Cash Flow'!$F$32,'Cash Flow'!$F$33,'Cash Flow'!$F$35</definedName>
    <definedName name="QB_FORMULA_0" localSheetId="1" hidden="1">'Income Statement'!$J$8,'Income Statement'!$J$9,'Income Statement'!$J$10,'Income Statement'!$J$11,'Income Statement'!$J$12,'Income Statement'!$J$13,'Income Statement'!$J$14,'Income Statement'!$J$15,'Income Statement'!$J$16,'Income Statement'!$J$17,'Income Statement'!$J$18,'Income Statement'!$J$19,'Income Statement'!$J$20,'Income Statement'!$J$21,'Income Statement'!$J$22,'Income Statement'!$J$23</definedName>
    <definedName name="QB_FORMULA_1" localSheetId="2" hidden="1">'Actual vs Budget'!$J$24,'Actual vs Budget'!$J$25,'Actual vs Budget'!$J$26,'Actual vs Budget'!$J$27,'Actual vs Budget'!$J$28,'Actual vs Budget'!$J$29,'Actual vs Budget'!$J$30,'Actual vs Budget'!$F$31,'Actual vs Budget'!$H$31,'Actual vs Budget'!$J$31,'Actual vs Budget'!$F$32,'Actual vs Budget'!$H$32,'Actual vs Budget'!$J$32,'Actual vs Budget'!$J$34,'Actual vs Budget'!$J$35,'Actual vs Budget'!$J$36</definedName>
    <definedName name="QB_FORMULA_1" localSheetId="0" hidden="1">'Balance Sheet'!$H$20,'Balance Sheet'!$J$20,'Balance Sheet'!$J$23,'Balance Sheet'!$J$24,'Balance Sheet'!$J$25,'Balance Sheet'!$J$27,'Balance Sheet'!$J$28,'Balance Sheet'!$J$29,'Balance Sheet'!$F$30,'Balance Sheet'!$H$30,'Balance Sheet'!$J$30,'Balance Sheet'!$J$32,'Balance Sheet'!$J$34,'Balance Sheet'!$F$35,'Balance Sheet'!$H$35,'Balance Sheet'!$J$35</definedName>
    <definedName name="QB_FORMULA_1" localSheetId="1" hidden="1">'Income Statement'!$J$24,'Income Statement'!$J$25,'Income Statement'!$J$26,'Income Statement'!$J$27,'Income Statement'!$J$28,'Income Statement'!$F$29,'Income Statement'!$H$29,'Income Statement'!$J$29,'Income Statement'!$F$30,'Income Statement'!$H$30,'Income Statement'!$J$30,'Income Statement'!$J$32,'Income Statement'!$J$33,'Income Statement'!$J$34,'Income Statement'!$J$35,'Income Statement'!$J$36</definedName>
    <definedName name="QB_FORMULA_2" localSheetId="2" hidden="1">'Actual vs Budget'!$J$37,'Actual vs Budget'!$J$38,'Actual vs Budget'!$J$39,'Actual vs Budget'!$J$40,'Actual vs Budget'!$J$41,'Actual vs Budget'!$J$42,'Actual vs Budget'!$J$43,'Actual vs Budget'!$J$44,'Actual vs Budget'!$J$45,'Actual vs Budget'!$J$46,'Actual vs Budget'!$J$47,'Actual vs Budget'!$J$48,'Actual vs Budget'!$J$49,'Actual vs Budget'!$J$50,'Actual vs Budget'!$J$51,'Actual vs Budget'!$J$52</definedName>
    <definedName name="QB_FORMULA_2" localSheetId="0" hidden="1">'Balance Sheet'!$F$36,'Balance Sheet'!$H$36,'Balance Sheet'!$J$36,'Balance Sheet'!$J$41,'Balance Sheet'!$F$42,'Balance Sheet'!$H$42,'Balance Sheet'!$J$42,'Balance Sheet'!$J$44,'Balance Sheet'!$F$45,'Balance Sheet'!$H$45,'Balance Sheet'!$J$45,'Balance Sheet'!$J$47,'Balance Sheet'!$J$48,'Balance Sheet'!$J$49,'Balance Sheet'!$J$50,'Balance Sheet'!$J$51</definedName>
    <definedName name="QB_FORMULA_2" localSheetId="1" hidden="1">'Income Statement'!$J$37,'Income Statement'!$J$38,'Income Statement'!$J$39,'Income Statement'!$J$40,'Income Statement'!$J$41,'Income Statement'!$J$42,'Income Statement'!$J$43,'Income Statement'!$J$44,'Income Statement'!$J$45,'Income Statement'!$J$46,'Income Statement'!$J$47,'Income Statement'!$J$48,'Income Statement'!$J$49,'Income Statement'!$J$50,'Income Statement'!$J$51,'Income Statement'!$J$52</definedName>
    <definedName name="QB_FORMULA_3" localSheetId="2" hidden="1">'Actual vs Budget'!$J$53,'Actual vs Budget'!$J$54,'Actual vs Budget'!$J$55,'Actual vs Budget'!$J$56,'Actual vs Budget'!$J$57,'Actual vs Budget'!$J$58,'Actual vs Budget'!$J$59,'Actual vs Budget'!$J$60,'Actual vs Budget'!$J$61,'Actual vs Budget'!$J$62,'Actual vs Budget'!$J$63,'Actual vs Budget'!$J$64,'Actual vs Budget'!$J$65,'Actual vs Budget'!$J$66,'Actual vs Budget'!$J$67,'Actual vs Budget'!$J$68</definedName>
    <definedName name="QB_FORMULA_3" localSheetId="0" hidden="1">'Balance Sheet'!$J$52,'Balance Sheet'!$F$53,'Balance Sheet'!$H$53,'Balance Sheet'!$J$53,'Balance Sheet'!$F$54,'Balance Sheet'!$H$54,'Balance Sheet'!$J$54,'Balance Sheet'!$J$56,'Balance Sheet'!$F$57,'Balance Sheet'!$H$57,'Balance Sheet'!$J$57,'Balance Sheet'!$F$58,'Balance Sheet'!$H$58,'Balance Sheet'!$J$58,'Balance Sheet'!$J$60,'Balance Sheet'!$J$61</definedName>
    <definedName name="QB_FORMULA_3" localSheetId="1" hidden="1">'Income Statement'!$J$53,'Income Statement'!$J$54,'Income Statement'!$J$55,'Income Statement'!$J$56,'Income Statement'!$J$57,'Income Statement'!$J$58,'Income Statement'!$J$59,'Income Statement'!$J$60,'Income Statement'!$J$61,'Income Statement'!$J$62,'Income Statement'!$J$63,'Income Statement'!$J$64,'Income Statement'!$J$65,'Income Statement'!$J$66,'Income Statement'!$J$67,'Income Statement'!$J$68</definedName>
    <definedName name="QB_FORMULA_4" localSheetId="2" hidden="1">'Actual vs Budget'!$J$69,'Actual vs Budget'!$J$70,'Actual vs Budget'!$J$71,'Actual vs Budget'!$J$72,'Actual vs Budget'!$J$73,'Actual vs Budget'!$J$74,'Actual vs Budget'!#REF!,'Actual vs Budget'!$J$75,'Actual vs Budget'!$F$76,'Actual vs Budget'!$H$76,'Actual vs Budget'!$J$76,'Actual vs Budget'!$F$77,'Actual vs Budget'!$H$77,'Actual vs Budget'!$J$77,'Actual vs Budget'!$J$80,'Actual vs Budget'!$J$81</definedName>
    <definedName name="QB_FORMULA_4" localSheetId="0" hidden="1">'Balance Sheet'!$F$62,'Balance Sheet'!$H$62,'Balance Sheet'!$J$62,'Balance Sheet'!$F$63,'Balance Sheet'!$H$63,'Balance Sheet'!$J$63</definedName>
    <definedName name="QB_FORMULA_4" localSheetId="1" hidden="1">'Income Statement'!$J$69,'Income Statement'!$J$70,'Income Statement'!$J$71,'Income Statement'!$J$72,'Income Statement'!$J$73,'Income Statement'!#REF!,'Income Statement'!$J$74,'Income Statement'!$F$75,'Income Statement'!$H$75,'Income Statement'!$J$75,'Income Statement'!$F$76,'Income Statement'!$H$76,'Income Statement'!$J$76,'Income Statement'!$J$79,'Income Statement'!$J$80,'Income Statement'!$J$81</definedName>
    <definedName name="QB_FORMULA_5" localSheetId="2" hidden="1">'Actual vs Budget'!$J$82,'Actual vs Budget'!$J$83,'Actual vs Budget'!$F$84,'Actual vs Budget'!$H$84,'Actual vs Budget'!$J$84,'Actual vs Budget'!$F$85,'Actual vs Budget'!$H$85,'Actual vs Budget'!$J$85,'Actual vs Budget'!$F$86,'Actual vs Budget'!$H$86,'Actual vs Budget'!$J$86</definedName>
    <definedName name="QB_FORMULA_5" localSheetId="1" hidden="1">'Income Statement'!$J$82,'Income Statement'!$F$83,'Income Statement'!$H$83,'Income Statement'!$J$83,'Income Statement'!$J$85,'Income Statement'!$F$86,'Income Statement'!$H$86,'Income Statement'!$J$86,'Income Statement'!$F$87,'Income Statement'!$H$87,'Income Statement'!$J$87,'Income Statement'!$F$88,'Income Statement'!$H$88,'Income Statement'!$J$88</definedName>
    <definedName name="QB_ROW_1" localSheetId="0" hidden="1">'Balance Sheet'!$A$6</definedName>
    <definedName name="QB_ROW_100240" localSheetId="2" hidden="1">'Actual vs Budget'!$E$26</definedName>
    <definedName name="QB_ROW_100240" localSheetId="1" hidden="1">'Income Statement'!$E$26</definedName>
    <definedName name="QB_ROW_10031" localSheetId="0" hidden="1">'Balance Sheet'!$D$40</definedName>
    <definedName name="QB_ROW_1011" localSheetId="0" hidden="1">'Balance Sheet'!$B$7</definedName>
    <definedName name="QB_ROW_102240" localSheetId="2" hidden="1">'Actual vs Budget'!$E$22</definedName>
    <definedName name="QB_ROW_102240" localSheetId="1" hidden="1">'Income Statement'!$E$22</definedName>
    <definedName name="QB_ROW_10331" localSheetId="0" hidden="1">'Balance Sheet'!$D$42</definedName>
    <definedName name="QB_ROW_105220" localSheetId="0" hidden="1">'Balance Sheet'!$C$32</definedName>
    <definedName name="QB_ROW_105230" localSheetId="3" hidden="1">'Cash Flow'!$D$27</definedName>
    <definedName name="QB_ROW_107230" localSheetId="2" hidden="1">'Actual vs Budget'!$D$83</definedName>
    <definedName name="QB_ROW_107230" localSheetId="1" hidden="1">'Income Statement'!$D$82</definedName>
    <definedName name="QB_ROW_109220" localSheetId="0" hidden="1">'Balance Sheet'!$C$24</definedName>
    <definedName name="QB_ROW_110220" localSheetId="0" hidden="1">'Balance Sheet'!$C$25</definedName>
    <definedName name="QB_ROW_11031" localSheetId="0" hidden="1">'Balance Sheet'!$D$43</definedName>
    <definedName name="QB_ROW_111220" localSheetId="0" hidden="1">'Balance Sheet'!$C$29</definedName>
    <definedName name="QB_ROW_111240" localSheetId="3" hidden="1">'Cash Flow'!$E$12</definedName>
    <definedName name="QB_ROW_11220" localSheetId="0" hidden="1">'Balance Sheet'!$C$23</definedName>
    <definedName name="QB_ROW_112220" localSheetId="0" hidden="1">'Balance Sheet'!$C$28</definedName>
    <definedName name="QB_ROW_112240" localSheetId="3" hidden="1">'Cash Flow'!$E$13</definedName>
    <definedName name="QB_ROW_11331" localSheetId="0" hidden="1">'Balance Sheet'!$D$45</definedName>
    <definedName name="QB_ROW_120240" localSheetId="3" hidden="1">'Cash Flow'!$E$19</definedName>
    <definedName name="QB_ROW_12031" localSheetId="0" hidden="1">'Balance Sheet'!$D$46</definedName>
    <definedName name="QB_ROW_120340" localSheetId="0" hidden="1">'Balance Sheet'!$E$48</definedName>
    <definedName name="QB_ROW_121230" localSheetId="2" hidden="1">'Actual vs Budget'!$D$82</definedName>
    <definedName name="QB_ROW_121230" localSheetId="1" hidden="1">'Income Statement'!$D$81</definedName>
    <definedName name="QB_ROW_12331" localSheetId="0" hidden="1">'Balance Sheet'!$D$53</definedName>
    <definedName name="QB_ROW_128240" localSheetId="2" hidden="1">'Actual vs Budget'!$E$12</definedName>
    <definedName name="QB_ROW_128240" localSheetId="1" hidden="1">'Income Statement'!$E$12</definedName>
    <definedName name="QB_ROW_13021" localSheetId="0" hidden="1">'Balance Sheet'!$C$55</definedName>
    <definedName name="QB_ROW_1311" localSheetId="0" hidden="1">'Balance Sheet'!$B$20</definedName>
    <definedName name="QB_ROW_13220" localSheetId="0" hidden="1">'Balance Sheet'!$C$27</definedName>
    <definedName name="QB_ROW_13240" localSheetId="3" hidden="1">'Cash Flow'!$E$14</definedName>
    <definedName name="QB_ROW_13321" localSheetId="0" hidden="1">'Balance Sheet'!$C$57</definedName>
    <definedName name="QB_ROW_135240" localSheetId="2" hidden="1">'Actual vs Budget'!$E$66</definedName>
    <definedName name="QB_ROW_135240" localSheetId="1" hidden="1">'Income Statement'!$E$65</definedName>
    <definedName name="QB_ROW_14011" localSheetId="0" hidden="1">'Balance Sheet'!$B$59</definedName>
    <definedName name="QB_ROW_141240" localSheetId="3" hidden="1">'Cash Flow'!$E$20</definedName>
    <definedName name="QB_ROW_14311" localSheetId="0" hidden="1">'Balance Sheet'!$B$62</definedName>
    <definedName name="QB_ROW_143230" localSheetId="0" hidden="1">'Balance Sheet'!$D$14</definedName>
    <definedName name="QB_ROW_143240" localSheetId="3" hidden="1">'Cash Flow'!$E$9</definedName>
    <definedName name="QB_ROW_151230" localSheetId="0" hidden="1">'Balance Sheet'!$D$17</definedName>
    <definedName name="QB_ROW_151240" localSheetId="3" hidden="1">'Cash Flow'!$E$11</definedName>
    <definedName name="QB_ROW_16240" localSheetId="0" hidden="1">'Balance Sheet'!$E$41</definedName>
    <definedName name="QB_ROW_16240" localSheetId="3" hidden="1">'Cash Flow'!$E$16</definedName>
    <definedName name="QB_ROW_17221" localSheetId="0" hidden="1">'Balance Sheet'!$C$61</definedName>
    <definedName name="QB_ROW_17231" localSheetId="3" hidden="1">'Cash Flow'!$D$6</definedName>
    <definedName name="QB_ROW_18240" localSheetId="0" hidden="1">'Balance Sheet'!$E$47</definedName>
    <definedName name="QB_ROW_18240" localSheetId="3" hidden="1">'Cash Flow'!$E$21</definedName>
    <definedName name="QB_ROW_18301" localSheetId="2" hidden="1">'Actual vs Budget'!$A$86</definedName>
    <definedName name="QB_ROW_18301" localSheetId="1" hidden="1">'Income Statement'!$A$88</definedName>
    <definedName name="QB_ROW_19011" localSheetId="2" hidden="1">'Actual vs Budget'!$B$6</definedName>
    <definedName name="QB_ROW_19011" localSheetId="1" hidden="1">'Income Statement'!$B$6</definedName>
    <definedName name="QB_ROW_19240" localSheetId="3" hidden="1">'Cash Flow'!$E$22</definedName>
    <definedName name="QB_ROW_19311" localSheetId="2" hidden="1">'Actual vs Budget'!$B$77</definedName>
    <definedName name="QB_ROW_19311" localSheetId="1" hidden="1">'Income Statement'!$B$76</definedName>
    <definedName name="QB_ROW_19340" localSheetId="0" hidden="1">'Balance Sheet'!$E$51</definedName>
    <definedName name="QB_ROW_194230" localSheetId="0" hidden="1">'Balance Sheet'!$D$56</definedName>
    <definedName name="QB_ROW_194230" localSheetId="3" hidden="1">'Cash Flow'!$D$31</definedName>
    <definedName name="QB_ROW_196240" localSheetId="2" hidden="1">'Actual vs Budget'!$E$71</definedName>
    <definedName name="QB_ROW_196240" localSheetId="1" hidden="1">'Income Statement'!$E$70</definedName>
    <definedName name="QB_ROW_20031" localSheetId="2" hidden="1">'Actual vs Budget'!$D$7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'Actual vs Budget'!$D$31</definedName>
    <definedName name="QB_ROW_20331" localSheetId="1" hidden="1">'Income Statement'!$D$29</definedName>
    <definedName name="QB_ROW_207240" localSheetId="2" hidden="1">'Actual vs Budget'!$E$23</definedName>
    <definedName name="QB_ROW_207240" localSheetId="1" hidden="1">'Income Statement'!$E$23</definedName>
    <definedName name="QB_ROW_21031" localSheetId="2" hidden="1">'Actual vs Budget'!$D$33</definedName>
    <definedName name="QB_ROW_21031" localSheetId="1" hidden="1">'Income Statement'!$D$31</definedName>
    <definedName name="QB_ROW_21331" localSheetId="2" hidden="1">'Actual vs Budget'!$D$76</definedName>
    <definedName name="QB_ROW_21331" localSheetId="1" hidden="1">'Income Statement'!$D$75</definedName>
    <definedName name="QB_ROW_218230" localSheetId="1" hidden="1">'Income Statement'!$D$85</definedName>
    <definedName name="QB_ROW_22011" localSheetId="2" hidden="1">'Actual vs Budget'!$B$78</definedName>
    <definedName name="QB_ROW_22011" localSheetId="1" hidden="1">'Income Statement'!$B$77</definedName>
    <definedName name="QB_ROW_22311" localSheetId="2" hidden="1">'Actual vs Budget'!$B$85</definedName>
    <definedName name="QB_ROW_22311" localSheetId="1" hidden="1">'Income Statement'!$B$87</definedName>
    <definedName name="QB_ROW_224240" localSheetId="1" hidden="1">'Income Statement'!$E$34</definedName>
    <definedName name="QB_ROW_227240" localSheetId="2" hidden="1">'Actual vs Budget'!$E$41</definedName>
    <definedName name="QB_ROW_227240" localSheetId="1" hidden="1">'Income Statement'!$E$41</definedName>
    <definedName name="QB_ROW_23021" localSheetId="2" hidden="1">'Actual vs Budget'!$C$79</definedName>
    <definedName name="QB_ROW_23021" localSheetId="1" hidden="1">'Income Statement'!$C$78</definedName>
    <definedName name="QB_ROW_2321" localSheetId="0" hidden="1">'Balance Sheet'!$C$12</definedName>
    <definedName name="QB_ROW_23321" localSheetId="2" hidden="1">'Actual vs Budget'!$C$84</definedName>
    <definedName name="QB_ROW_23321" localSheetId="1" hidden="1">'Income Statement'!$C$83</definedName>
    <definedName name="QB_ROW_233240" localSheetId="0" hidden="1">'Balance Sheet'!$E$49</definedName>
    <definedName name="QB_ROW_233240" localSheetId="3" hidden="1">'Cash Flow'!$E$18</definedName>
    <definedName name="QB_ROW_234240" localSheetId="2" hidden="1">'Actual vs Budget'!$E$73</definedName>
    <definedName name="QB_ROW_234240" localSheetId="1" hidden="1">'Income Statement'!$E$72</definedName>
    <definedName name="QB_ROW_235240" localSheetId="2" hidden="1">'Actual vs Budget'!$E$75</definedName>
    <definedName name="QB_ROW_235240" localSheetId="1" hidden="1">'Income Statement'!$E$74</definedName>
    <definedName name="QB_ROW_237240" localSheetId="2" hidden="1">'Actual vs Budget'!$E$52</definedName>
    <definedName name="QB_ROW_237240" localSheetId="1" hidden="1">'Income Statement'!$E$52</definedName>
    <definedName name="QB_ROW_24021" localSheetId="1" hidden="1">'Income Statement'!$C$84</definedName>
    <definedName name="QB_ROW_24321" localSheetId="1" hidden="1">'Income Statement'!$C$86</definedName>
    <definedName name="QB_ROW_246230" localSheetId="2" hidden="1">'Actual vs Budget'!$D$80</definedName>
    <definedName name="QB_ROW_246230" localSheetId="1" hidden="1">'Income Statement'!$D$79</definedName>
    <definedName name="QB_ROW_255240" localSheetId="2" hidden="1">'Actual vs Budget'!$E$57</definedName>
    <definedName name="QB_ROW_255240" localSheetId="1" hidden="1">'Income Statement'!$E$57</definedName>
    <definedName name="QB_ROW_256240" localSheetId="2" hidden="1">'Actual vs Budget'!$E$17</definedName>
    <definedName name="QB_ROW_256240" localSheetId="1" hidden="1">'Income Statement'!$E$17</definedName>
    <definedName name="QB_ROW_258240" localSheetId="2" hidden="1">'Actual vs Budget'!$E$25</definedName>
    <definedName name="QB_ROW_258240" localSheetId="1" hidden="1">'Income Statement'!$E$25</definedName>
    <definedName name="QB_ROW_26240" localSheetId="2" hidden="1">'Actual vs Budget'!$E$8</definedName>
    <definedName name="QB_ROW_26240" localSheetId="1" hidden="1">'Income Statement'!$E$8</definedName>
    <definedName name="QB_ROW_265240" localSheetId="2" hidden="1">'Actual vs Budget'!$E$58</definedName>
    <definedName name="QB_ROW_265240" localSheetId="1" hidden="1">'Income Statement'!$E$58</definedName>
    <definedName name="QB_ROW_270230" localSheetId="0" hidden="1">'Balance Sheet'!$D$11</definedName>
    <definedName name="QB_ROW_27240" localSheetId="2" hidden="1">'Actual vs Budget'!$E$50</definedName>
    <definedName name="QB_ROW_27240" localSheetId="1" hidden="1">'Income Statement'!$E$50</definedName>
    <definedName name="QB_ROW_282240" localSheetId="0" hidden="1">'Balance Sheet'!$E$44</definedName>
    <definedName name="QB_ROW_282240" localSheetId="3" hidden="1">'Cash Flow'!$E$17</definedName>
    <definedName name="QB_ROW_28240" localSheetId="2" hidden="1">'Actual vs Budget'!$E$70</definedName>
    <definedName name="QB_ROW_28240" localSheetId="1" hidden="1">'Income Statement'!$E$69</definedName>
    <definedName name="QB_ROW_29240" localSheetId="2" hidden="1">'Actual vs Budget'!$E$34</definedName>
    <definedName name="QB_ROW_29240" localSheetId="1" hidden="1">'Income Statement'!$E$32</definedName>
    <definedName name="QB_ROW_301" localSheetId="0" hidden="1">'Balance Sheet'!$A$36</definedName>
    <definedName name="QB_ROW_3021" localSheetId="0" hidden="1">'Balance Sheet'!$C$13</definedName>
    <definedName name="QB_ROW_302340" localSheetId="2" hidden="1">'Actual vs Budget'!$E$19</definedName>
    <definedName name="QB_ROW_302340" localSheetId="1" hidden="1">'Income Statement'!$E$19</definedName>
    <definedName name="QB_ROW_30240" localSheetId="2" hidden="1">'Actual vs Budget'!#REF!</definedName>
    <definedName name="QB_ROW_30240" localSheetId="1" hidden="1">'Income Statement'!#REF!</definedName>
    <definedName name="QB_ROW_310230" localSheetId="0" hidden="1">'Balance Sheet'!$D$9</definedName>
    <definedName name="QB_ROW_317240" localSheetId="1" hidden="1">'Income Statement'!$E$39</definedName>
    <definedName name="QB_ROW_320240" localSheetId="0" hidden="1">'Balance Sheet'!$E$52</definedName>
    <definedName name="QB_ROW_320240" localSheetId="3" hidden="1">'Cash Flow'!$E$24</definedName>
    <definedName name="QB_ROW_32240" localSheetId="2" hidden="1">'Actual vs Budget'!$E$69</definedName>
    <definedName name="QB_ROW_32240" localSheetId="1" hidden="1">'Income Statement'!$E$68</definedName>
    <definedName name="QB_ROW_323240" localSheetId="2" hidden="1">'Actual vs Budget'!$E$72</definedName>
    <definedName name="QB_ROW_323240" localSheetId="1" hidden="1">'Income Statement'!$E$71</definedName>
    <definedName name="QB_ROW_3240" localSheetId="2" hidden="1">'Actual vs Budget'!$E$51</definedName>
    <definedName name="QB_ROW_3240" localSheetId="1" hidden="1">'Income Statement'!$E$51</definedName>
    <definedName name="QB_ROW_327240" localSheetId="2" hidden="1">'Actual vs Budget'!$E$64</definedName>
    <definedName name="QB_ROW_327240" localSheetId="1" hidden="1">'Income Statement'!$E$63</definedName>
    <definedName name="QB_ROW_331240" localSheetId="2" hidden="1">'Actual vs Budget'!$E$9</definedName>
    <definedName name="QB_ROW_331240" localSheetId="1" hidden="1">'Income Statement'!$E$9</definedName>
    <definedName name="QB_ROW_3321" localSheetId="0" hidden="1">'Balance Sheet'!$C$15</definedName>
    <definedName name="QB_ROW_332230" localSheetId="0" hidden="1">'Balance Sheet'!$D$10</definedName>
    <definedName name="QB_ROW_33240" localSheetId="2" hidden="1">'Actual vs Budget'!$E$46</definedName>
    <definedName name="QB_ROW_33240" localSheetId="1" hidden="1">'Income Statement'!$E$46</definedName>
    <definedName name="QB_ROW_336240" localSheetId="2" hidden="1">'Actual vs Budget'!$E$16</definedName>
    <definedName name="QB_ROW_336240" localSheetId="1" hidden="1">'Income Statement'!$E$16</definedName>
    <definedName name="QB_ROW_338240" localSheetId="2" hidden="1">'Actual vs Budget'!$E$18</definedName>
    <definedName name="QB_ROW_338240" localSheetId="1" hidden="1">'Income Statement'!$E$18</definedName>
    <definedName name="QB_ROW_339240" localSheetId="2" hidden="1">'Actual vs Budget'!$E$38</definedName>
    <definedName name="QB_ROW_339240" localSheetId="1" hidden="1">'Income Statement'!$E$37</definedName>
    <definedName name="QB_ROW_34240" localSheetId="2" hidden="1">'Actual vs Budget'!$E$10</definedName>
    <definedName name="QB_ROW_34240" localSheetId="1" hidden="1">'Income Statement'!$E$10</definedName>
    <definedName name="QB_ROW_345220" localSheetId="0" hidden="1">'Balance Sheet'!$C$60</definedName>
    <definedName name="QB_ROW_346240" localSheetId="2" hidden="1">'Actual vs Budget'!$E$56</definedName>
    <definedName name="QB_ROW_346240" localSheetId="1" hidden="1">'Income Statement'!$E$56</definedName>
    <definedName name="QB_ROW_347240" localSheetId="2" hidden="1">'Actual vs Budget'!$E$62</definedName>
    <definedName name="QB_ROW_347240" localSheetId="1" hidden="1">'Income Statement'!$E$61</definedName>
    <definedName name="QB_ROW_348240" localSheetId="2" hidden="1">'Actual vs Budget'!$E$65</definedName>
    <definedName name="QB_ROW_348240" localSheetId="1" hidden="1">'Income Statement'!$E$64</definedName>
    <definedName name="QB_ROW_349240" localSheetId="2" hidden="1">'Actual vs Budget'!$E$63</definedName>
    <definedName name="QB_ROW_349240" localSheetId="1" hidden="1">'Income Statement'!$E$62</definedName>
    <definedName name="QB_ROW_351240" localSheetId="2" hidden="1">'Actual vs Budget'!$E$14</definedName>
    <definedName name="QB_ROW_351240" localSheetId="1" hidden="1">'Income Statement'!$E$14</definedName>
    <definedName name="QB_ROW_352240" localSheetId="2" hidden="1">'Actual vs Budget'!$E$36</definedName>
    <definedName name="QB_ROW_352240" localSheetId="1" hidden="1">'Income Statement'!$E$35</definedName>
    <definedName name="QB_ROW_35240" localSheetId="2" hidden="1">'Actual vs Budget'!$E$55</definedName>
    <definedName name="QB_ROW_35240" localSheetId="1" hidden="1">'Income Statement'!$E$55</definedName>
    <definedName name="QB_ROW_356240" localSheetId="2" hidden="1">'Actual vs Budget'!$E$15</definedName>
    <definedName name="QB_ROW_356240" localSheetId="1" hidden="1">'Income Statement'!$E$15</definedName>
    <definedName name="QB_ROW_357240" localSheetId="2" hidden="1">'Actual vs Budget'!$E$37</definedName>
    <definedName name="QB_ROW_357240" localSheetId="1" hidden="1">'Income Statement'!$E$36</definedName>
    <definedName name="QB_ROW_358240" localSheetId="2" hidden="1">'Actual vs Budget'!$E$27</definedName>
    <definedName name="QB_ROW_358240" localSheetId="1" hidden="1">'Income Statement'!$E$27</definedName>
    <definedName name="QB_ROW_359240" localSheetId="2" hidden="1">'Actual vs Budget'!$E$28</definedName>
    <definedName name="QB_ROW_360240" localSheetId="2" hidden="1">'Actual vs Budget'!$E$29</definedName>
    <definedName name="QB_ROW_361240" localSheetId="2" hidden="1">'Actual vs Budget'!$E$21</definedName>
    <definedName name="QB_ROW_361240" localSheetId="1" hidden="1">'Income Statement'!$E$21</definedName>
    <definedName name="QB_ROW_362220" localSheetId="0" hidden="1">'Balance Sheet'!$C$34</definedName>
    <definedName name="QB_ROW_362230" localSheetId="3" hidden="1">'Cash Flow'!$D$28</definedName>
    <definedName name="QB_ROW_36240" localSheetId="2" hidden="1">'Actual vs Budget'!$E$54</definedName>
    <definedName name="QB_ROW_36240" localSheetId="1" hidden="1">'Income Statement'!$E$54</definedName>
    <definedName name="QB_ROW_363240" localSheetId="2" hidden="1">'Actual vs Budget'!$E$30</definedName>
    <definedName name="QB_ROW_363240" localSheetId="1" hidden="1">'Income Statement'!$E$28</definedName>
    <definedName name="QB_ROW_37240" localSheetId="2" hidden="1">'Actual vs Budget'!$E$42</definedName>
    <definedName name="QB_ROW_37240" localSheetId="1" hidden="1">'Income Statement'!$E$42</definedName>
    <definedName name="QB_ROW_38240" localSheetId="2" hidden="1">'Actual vs Budget'!$E$68</definedName>
    <definedName name="QB_ROW_38240" localSheetId="1" hidden="1">'Income Statement'!$E$67</definedName>
    <definedName name="QB_ROW_4021" localSheetId="0" hidden="1">'Balance Sheet'!$C$16</definedName>
    <definedName name="QB_ROW_41240" localSheetId="2" hidden="1">'Actual vs Budget'!$E$53</definedName>
    <definedName name="QB_ROW_41240" localSheetId="1" hidden="1">'Income Statement'!$E$53</definedName>
    <definedName name="QB_ROW_42240" localSheetId="2" hidden="1">'Actual vs Budget'!$E$49</definedName>
    <definedName name="QB_ROW_42240" localSheetId="1" hidden="1">'Income Statement'!$E$49</definedName>
    <definedName name="QB_ROW_4321" localSheetId="0" hidden="1">'Balance Sheet'!$C$19</definedName>
    <definedName name="QB_ROW_43240" localSheetId="2" hidden="1">'Actual vs Budget'!$E$11</definedName>
    <definedName name="QB_ROW_43240" localSheetId="1" hidden="1">'Income Statement'!$E$11</definedName>
    <definedName name="QB_ROW_45240" localSheetId="2" hidden="1">'Actual vs Budget'!$E$24</definedName>
    <definedName name="QB_ROW_45240" localSheetId="1" hidden="1">'Income Statement'!$E$24</definedName>
    <definedName name="QB_ROW_48240" localSheetId="2" hidden="1">'Actual vs Budget'!$E$39</definedName>
    <definedName name="QB_ROW_48240" localSheetId="1" hidden="1">'Income Statement'!$E$38</definedName>
    <definedName name="QB_ROW_49230" localSheetId="2" hidden="1">'Actual vs Budget'!$D$81</definedName>
    <definedName name="QB_ROW_49230" localSheetId="1" hidden="1">'Income Statement'!$D$80</definedName>
    <definedName name="QB_ROW_501021" localSheetId="3" hidden="1">'Cash Flow'!$C$5</definedName>
    <definedName name="QB_ROW_5011" localSheetId="0" hidden="1">'Balance Sheet'!$B$21</definedName>
    <definedName name="QB_ROW_501321" localSheetId="3" hidden="1">'Cash Flow'!$C$25</definedName>
    <definedName name="QB_ROW_502021" localSheetId="3" hidden="1">'Cash Flow'!$C$26</definedName>
    <definedName name="QB_ROW_502321" localSheetId="3" hidden="1">'Cash Flow'!$C$29</definedName>
    <definedName name="QB_ROW_503021" localSheetId="3" hidden="1">'Cash Flow'!$C$30</definedName>
    <definedName name="QB_ROW_503321" localSheetId="3" hidden="1">'Cash Flow'!$C$32</definedName>
    <definedName name="QB_ROW_504031" localSheetId="3" hidden="1">'Cash Flow'!$D$7</definedName>
    <definedName name="QB_ROW_505031" localSheetId="3" hidden="1">'Cash Flow'!$D$8</definedName>
    <definedName name="QB_ROW_511301" localSheetId="3" hidden="1">'Cash Flow'!$A$35</definedName>
    <definedName name="QB_ROW_512311" localSheetId="3" hidden="1">'Cash Flow'!$B$33</definedName>
    <definedName name="QB_ROW_51240" localSheetId="2" hidden="1">'Actual vs Budget'!$E$40</definedName>
    <definedName name="QB_ROW_51240" localSheetId="1" hidden="1">'Income Statement'!$E$40</definedName>
    <definedName name="QB_ROW_513211" localSheetId="3" hidden="1">'Cash Flow'!$B$34</definedName>
    <definedName name="QB_ROW_52240" localSheetId="2" hidden="1">'Actual vs Budget'!$E$43</definedName>
    <definedName name="QB_ROW_52240" localSheetId="1" hidden="1">'Income Statement'!$E$43</definedName>
    <definedName name="QB_ROW_5311" localSheetId="0" hidden="1">'Balance Sheet'!$B$30</definedName>
    <definedName name="QB_ROW_57240" localSheetId="2" hidden="1">'Actual vs Budget'!$E$74</definedName>
    <definedName name="QB_ROW_57240" localSheetId="1" hidden="1">'Income Statement'!$E$73</definedName>
    <definedName name="QB_ROW_58240" localSheetId="2" hidden="1">'Actual vs Budget'!$E$35</definedName>
    <definedName name="QB_ROW_58240" localSheetId="1" hidden="1">'Income Statement'!$E$33</definedName>
    <definedName name="QB_ROW_59240" localSheetId="2" hidden="1">'Actual vs Budget'!$E$48</definedName>
    <definedName name="QB_ROW_59240" localSheetId="1" hidden="1">'Income Statement'!$E$48</definedName>
    <definedName name="QB_ROW_6011" localSheetId="0" hidden="1">'Balance Sheet'!$B$31</definedName>
    <definedName name="QB_ROW_6311" localSheetId="0" hidden="1">'Balance Sheet'!$B$35</definedName>
    <definedName name="QB_ROW_63230" localSheetId="0" hidden="1">'Balance Sheet'!$D$18</definedName>
    <definedName name="QB_ROW_64240" localSheetId="2" hidden="1">'Actual vs Budget'!$E$61</definedName>
    <definedName name="QB_ROW_64240" localSheetId="1" hidden="1">'Income Statement'!$E$60</definedName>
    <definedName name="QB_ROW_65240" localSheetId="2" hidden="1">'Actual vs Budget'!$E$47</definedName>
    <definedName name="QB_ROW_65240" localSheetId="1" hidden="1">'Income Statement'!$E$47</definedName>
    <definedName name="QB_ROW_67240" localSheetId="2" hidden="1">'Actual vs Budget'!$E$67</definedName>
    <definedName name="QB_ROW_67240" localSheetId="1" hidden="1">'Income Statement'!$E$66</definedName>
    <definedName name="QB_ROW_7001" localSheetId="0" hidden="1">'Balance Sheet'!$A$37</definedName>
    <definedName name="QB_ROW_70240" localSheetId="2" hidden="1">'Actual vs Budget'!$E$45</definedName>
    <definedName name="QB_ROW_70240" localSheetId="1" hidden="1">'Income Statement'!$E$45</definedName>
    <definedName name="QB_ROW_72240" localSheetId="2" hidden="1">'Actual vs Budget'!$E$13</definedName>
    <definedName name="QB_ROW_72240" localSheetId="1" hidden="1">'Income Statement'!$E$13</definedName>
    <definedName name="QB_ROW_7301" localSheetId="0" hidden="1">'Balance Sheet'!$A$63</definedName>
    <definedName name="QB_ROW_73240" localSheetId="2" hidden="1">'Actual vs Budget'!$E$60</definedName>
    <definedName name="QB_ROW_76240" localSheetId="3" hidden="1">'Cash Flow'!$E$23</definedName>
    <definedName name="QB_ROW_8011" localSheetId="0" hidden="1">'Balance Sheet'!$B$38</definedName>
    <definedName name="QB_ROW_81240" localSheetId="2" hidden="1">'Actual vs Budget'!$E$44</definedName>
    <definedName name="QB_ROW_81240" localSheetId="1" hidden="1">'Income Statement'!$E$44</definedName>
    <definedName name="QB_ROW_8240" localSheetId="3" hidden="1">'Cash Flow'!$E$10</definedName>
    <definedName name="QB_ROW_8311" localSheetId="0" hidden="1">'Balance Sheet'!$B$58</definedName>
    <definedName name="QB_ROW_83240" localSheetId="0" hidden="1">'Balance Sheet'!$E$50</definedName>
    <definedName name="QB_ROW_86321" localSheetId="2" hidden="1">'Actual vs Budget'!$C$32</definedName>
    <definedName name="QB_ROW_86321" localSheetId="1" hidden="1">'Income Statement'!$C$30</definedName>
    <definedName name="QB_ROW_87240" localSheetId="2" hidden="1">'Actual vs Budget'!$E$59</definedName>
    <definedName name="QB_ROW_87240" localSheetId="1" hidden="1">'Income Statement'!$E$59</definedName>
    <definedName name="QB_ROW_9021" localSheetId="0" hidden="1">'Balance Sheet'!$C$39</definedName>
    <definedName name="QB_ROW_9321" localSheetId="0" hidden="1">'Balance Sheet'!$C$54</definedName>
    <definedName name="QB_ROW_99240" localSheetId="2" hidden="1">'Actual vs Budget'!$E$20</definedName>
    <definedName name="QB_ROW_99240" localSheetId="1" hidden="1">'Income Statement'!$E$20</definedName>
    <definedName name="QB_SUBTITLE_3" localSheetId="2" hidden="1">'Actual vs Budget'!$A$3</definedName>
    <definedName name="QB_SUBTITLE_3" localSheetId="0" hidden="1">'Balance Sheet'!$A$3</definedName>
    <definedName name="QB_SUBTITLE_3" localSheetId="3" hidden="1">'Cash Flow'!$A$3</definedName>
    <definedName name="QB_SUBTITLE_3" localSheetId="1" hidden="1">'Income Statement'!$A$3</definedName>
    <definedName name="QB_TITLE_2" localSheetId="2" hidden="1">'Actual vs Budget'!$A$2</definedName>
    <definedName name="QB_TITLE_2" localSheetId="0" hidden="1">'Balance Sheet'!$A$2</definedName>
    <definedName name="QB_TITLE_2" localSheetId="3" hidden="1">'Cash Flow'!$A$2</definedName>
    <definedName name="QB_TITLE_2" localSheetId="1" hidden="1">'Income Statement'!$A$2</definedName>
    <definedName name="QBCANSUPPORTUPDATE" localSheetId="2">TRUE</definedName>
    <definedName name="QBCANSUPPORTUPDATE" localSheetId="0">TRUE</definedName>
    <definedName name="QBCANSUPPORTUPDATE" localSheetId="3">TRUE</definedName>
    <definedName name="QBCANSUPPORTUPDATE" localSheetId="1">TRUE</definedName>
    <definedName name="QBCOMPANYFILENAME" localSheetId="2">"Q:\OPRA.QBW"</definedName>
    <definedName name="QBCOMPANYFILENAME" localSheetId="0">"Q:\OPRA.QBW"</definedName>
    <definedName name="QBCOMPANYFILENAME" localSheetId="3">"Q:\OPRA.QBW"</definedName>
    <definedName name="QBCOMPANYFILENAME" localSheetId="1">"Q:\OPRA.QBW"</definedName>
    <definedName name="QBENDDATE" localSheetId="2">20180731</definedName>
    <definedName name="QBENDDATE" localSheetId="0">20180731</definedName>
    <definedName name="QBENDDATE" localSheetId="3">20180731</definedName>
    <definedName name="QBENDDATE" localSheetId="1">20180731</definedName>
    <definedName name="QBHEADERSONSCREEN" localSheetId="2">TRUE</definedName>
    <definedName name="QBHEADERSONSCREEN" localSheetId="0">TRUE</definedName>
    <definedName name="QBHEADERSONSCREEN" localSheetId="3">TRUE</definedName>
    <definedName name="QBHEADERSONSCREEN" localSheetId="1">TRUE</definedName>
    <definedName name="QBMETADATASIZE" localSheetId="2">5907</definedName>
    <definedName name="QBMETADATASIZE" localSheetId="0">5907</definedName>
    <definedName name="QBMETADATASIZE" localSheetId="3">5907</definedName>
    <definedName name="QBMETADATASIZE" localSheetId="1">5907</definedName>
    <definedName name="QBPRESERVECOLOR" localSheetId="2">TRUE</definedName>
    <definedName name="QBPRESERVECOLOR" localSheetId="0">TRUE</definedName>
    <definedName name="QBPRESERVECOLOR" localSheetId="3">TRUE</definedName>
    <definedName name="QBPRESERVECOLOR" localSheetId="1">TRUE</definedName>
    <definedName name="QBPRESERVEFONT" localSheetId="2">TRUE</definedName>
    <definedName name="QBPRESERVEFONT" localSheetId="0">TRUE</definedName>
    <definedName name="QBPRESERVEFONT" localSheetId="3">TRUE</definedName>
    <definedName name="QBPRESERVEFONT" localSheetId="1">TRUE</definedName>
    <definedName name="QBPRESERVEROWHEIGHT" localSheetId="2">TRUE</definedName>
    <definedName name="QBPRESERVEROWHEIGHT" localSheetId="0">TRUE</definedName>
    <definedName name="QBPRESERVEROWHEIGHT" localSheetId="3">TRUE</definedName>
    <definedName name="QBPRESERVEROWHEIGHT" localSheetId="1">TRUE</definedName>
    <definedName name="QBPRESERVESPACE" localSheetId="2">TRUE</definedName>
    <definedName name="QBPRESERVESPACE" localSheetId="0">TRUE</definedName>
    <definedName name="QBPRESERVESPACE" localSheetId="3">TRUE</definedName>
    <definedName name="QBPRESERVESPACE" localSheetId="1">TRUE</definedName>
    <definedName name="QBREPORTCOLAXIS" localSheetId="2">0</definedName>
    <definedName name="QBREPORTCOLAXIS" localSheetId="0">0</definedName>
    <definedName name="QBREPORTCOLAXIS" localSheetId="3">0</definedName>
    <definedName name="QBREPORTCOLAXIS" localSheetId="1">0</definedName>
    <definedName name="QBREPORTCOMPANYID" localSheetId="2">"11af21cfb05c45138d4b2c79559082c1"</definedName>
    <definedName name="QBREPORTCOMPANYID" localSheetId="0">"11af21cfb05c45138d4b2c79559082c1"</definedName>
    <definedName name="QBREPORTCOMPANYID" localSheetId="3">"11af21cfb05c45138d4b2c79559082c1"</definedName>
    <definedName name="QBREPORTCOMPANYID" localSheetId="1">"11af21cfb05c45138d4b2c79559082c1"</definedName>
    <definedName name="QBREPORTCOMPARECOL_ANNUALBUDGET" localSheetId="2">FALSE</definedName>
    <definedName name="QBREPORTCOMPARECOL_ANNUALBUDGET" localSheetId="0">FALSE</definedName>
    <definedName name="QBREPORTCOMPARECOL_ANNUALBUDGET" localSheetId="3">FALSE</definedName>
    <definedName name="QBREPORTCOMPARECOL_ANNUALBUDGET" localSheetId="1">FALSE</definedName>
    <definedName name="QBREPORTCOMPARECOL_AVGCOGS" localSheetId="2">FALSE</definedName>
    <definedName name="QBREPORTCOMPARECOL_AVGCOGS" localSheetId="0">FALSE</definedName>
    <definedName name="QBREPORTCOMPARECOL_AVGCOGS" localSheetId="3">FALSE</definedName>
    <definedName name="QBREPORTCOMPARECOL_AVGCOGS" localSheetId="1">FALSE</definedName>
    <definedName name="QBREPORTCOMPARECOL_AVGPRICE" localSheetId="2">FALSE</definedName>
    <definedName name="QBREPORTCOMPARECOL_AVGPRICE" localSheetId="0">FALSE</definedName>
    <definedName name="QBREPORTCOMPARECOL_AVGPRICE" localSheetId="3">FALSE</definedName>
    <definedName name="QBREPORTCOMPARECOL_AVGPRICE" localSheetId="1">FALSE</definedName>
    <definedName name="QBREPORTCOMPARECOL_BUDDIFF" localSheetId="2">TRUE</definedName>
    <definedName name="QBREPORTCOMPARECOL_BUDDIFF" localSheetId="0">FALSE</definedName>
    <definedName name="QBREPORTCOMPARECOL_BUDDIFF" localSheetId="3">FALSE</definedName>
    <definedName name="QBREPORTCOMPARECOL_BUDDIFF" localSheetId="1">FALSE</definedName>
    <definedName name="QBREPORTCOMPARECOL_BUDGET" localSheetId="2">TRUE</definedName>
    <definedName name="QBREPORTCOMPARECOL_BUDGET" localSheetId="0">FALSE</definedName>
    <definedName name="QBREPORTCOMPARECOL_BUDGET" localSheetId="3">FALSE</definedName>
    <definedName name="QBREPORTCOMPARECOL_BUDGET" localSheetId="1">FALSE</definedName>
    <definedName name="QBREPORTCOMPARECOL_BUDPCT" localSheetId="2">FALSE</definedName>
    <definedName name="QBREPORTCOMPARECOL_BUDPCT" localSheetId="0">FALSE</definedName>
    <definedName name="QBREPORTCOMPARECOL_BUDPCT" localSheetId="3">FALSE</definedName>
    <definedName name="QBREPORTCOMPARECOL_BUDPCT" localSheetId="1">FALSE</definedName>
    <definedName name="QBREPORTCOMPARECOL_COGS" localSheetId="2">FALSE</definedName>
    <definedName name="QBREPORTCOMPARECOL_COGS" localSheetId="0">FALSE</definedName>
    <definedName name="QBREPORTCOMPARECOL_COGS" localSheetId="3">FALSE</definedName>
    <definedName name="QBREPORTCOMPARECOL_COGS" localSheetId="1">FALSE</definedName>
    <definedName name="QBREPORTCOMPARECOL_EXCLUDEAMOUNT" localSheetId="2">FALSE</definedName>
    <definedName name="QBREPORTCOMPARECOL_EXCLUDEAMOUNT" localSheetId="0">FALSE</definedName>
    <definedName name="QBREPORTCOMPARECOL_EXCLUDEAMOUNT" localSheetId="3">FALSE</definedName>
    <definedName name="QBREPORTCOMPARECOL_EXCLUDEAMOUNT" localSheetId="1">FALSE</definedName>
    <definedName name="QBREPORTCOMPARECOL_EXCLUDECURPERIOD" localSheetId="2">FALSE</definedName>
    <definedName name="QBREPORTCOMPARECOL_EXCLUDECURPERIOD" localSheetId="0">FALSE</definedName>
    <definedName name="QBREPORTCOMPARECOL_EXCLUDECURPERIOD" localSheetId="3">FALSE</definedName>
    <definedName name="QBREPORTCOMPARECOL_EXCLUDECURPERIOD" localSheetId="1">FALSE</definedName>
    <definedName name="QBREPORTCOMPARECOL_FORECAST" localSheetId="2">FALSE</definedName>
    <definedName name="QBREPORTCOMPARECOL_FORECAST" localSheetId="0">FALSE</definedName>
    <definedName name="QBREPORTCOMPARECOL_FORECAST" localSheetId="3">FALSE</definedName>
    <definedName name="QBREPORTCOMPARECOL_FORECAST" localSheetId="1">FALSE</definedName>
    <definedName name="QBREPORTCOMPARECOL_GROSSMARGIN" localSheetId="2">FALSE</definedName>
    <definedName name="QBREPORTCOMPARECOL_GROSSMARGIN" localSheetId="0">FALSE</definedName>
    <definedName name="QBREPORTCOMPARECOL_GROSSMARGIN" localSheetId="3">FALSE</definedName>
    <definedName name="QBREPORTCOMPARECOL_GROSSMARGIN" localSheetId="1">FALSE</definedName>
    <definedName name="QBREPORTCOMPARECOL_GROSSMARGINPCT" localSheetId="2">FALSE</definedName>
    <definedName name="QBREPORTCOMPARECOL_GROSSMARGINPCT" localSheetId="0">FALSE</definedName>
    <definedName name="QBREPORTCOMPARECOL_GROSSMARGINPCT" localSheetId="3">FALSE</definedName>
    <definedName name="QBREPORTCOMPARECOL_GROSSMARGINPCT" localSheetId="1">FALSE</definedName>
    <definedName name="QBREPORTCOMPARECOL_HOURS" localSheetId="2">FALSE</definedName>
    <definedName name="QBREPORTCOMPARECOL_HOURS" localSheetId="0">FALSE</definedName>
    <definedName name="QBREPORTCOMPARECOL_HOURS" localSheetId="3">FALSE</definedName>
    <definedName name="QBREPORTCOMPARECOL_HOURS" localSheetId="1">FALSE</definedName>
    <definedName name="QBREPORTCOMPARECOL_PCTCOL" localSheetId="2">FALSE</definedName>
    <definedName name="QBREPORTCOMPARECOL_PCTCOL" localSheetId="0">FALSE</definedName>
    <definedName name="QBREPORTCOMPARECOL_PCTCOL" localSheetId="3">FALSE</definedName>
    <definedName name="QBREPORTCOMPARECOL_PCTCOL" localSheetId="1">FALSE</definedName>
    <definedName name="QBREPORTCOMPARECOL_PCTEXPENSE" localSheetId="2">FALSE</definedName>
    <definedName name="QBREPORTCOMPARECOL_PCTEXPENSE" localSheetId="0">FALSE</definedName>
    <definedName name="QBREPORTCOMPARECOL_PCTEXPENSE" localSheetId="3">FALSE</definedName>
    <definedName name="QBREPORTCOMPARECOL_PCTEXPENSE" localSheetId="1">FALSE</definedName>
    <definedName name="QBREPORTCOMPARECOL_PCTINCOME" localSheetId="2">FALSE</definedName>
    <definedName name="QBREPORTCOMPARECOL_PCTINCOME" localSheetId="0">FALSE</definedName>
    <definedName name="QBREPORTCOMPARECOL_PCTINCOME" localSheetId="3">FALSE</definedName>
    <definedName name="QBREPORTCOMPARECOL_PCTINCOME" localSheetId="1">FALSE</definedName>
    <definedName name="QBREPORTCOMPARECOL_PCTOFSALES" localSheetId="2">FALSE</definedName>
    <definedName name="QBREPORTCOMPARECOL_PCTOFSALES" localSheetId="0">FALSE</definedName>
    <definedName name="QBREPORTCOMPARECOL_PCTOFSALES" localSheetId="3">FALSE</definedName>
    <definedName name="QBREPORTCOMPARECOL_PCTOFSALES" localSheetId="1">FALSE</definedName>
    <definedName name="QBREPORTCOMPARECOL_PCTROW" localSheetId="2">FALSE</definedName>
    <definedName name="QBREPORTCOMPARECOL_PCTROW" localSheetId="0">FALSE</definedName>
    <definedName name="QBREPORTCOMPARECOL_PCTROW" localSheetId="3">FALSE</definedName>
    <definedName name="QBREPORTCOMPARECOL_PCTROW" localSheetId="1">FALSE</definedName>
    <definedName name="QBREPORTCOMPARECOL_PPDIFF" localSheetId="2">FALSE</definedName>
    <definedName name="QBREPORTCOMPARECOL_PPDIFF" localSheetId="0">FALSE</definedName>
    <definedName name="QBREPORTCOMPARECOL_PPDIFF" localSheetId="3">FALSE</definedName>
    <definedName name="QBREPORTCOMPARECOL_PPDIFF" localSheetId="1">FALSE</definedName>
    <definedName name="QBREPORTCOMPARECOL_PPPCT" localSheetId="2">FALSE</definedName>
    <definedName name="QBREPORTCOMPARECOL_PPPCT" localSheetId="0">FALSE</definedName>
    <definedName name="QBREPORTCOMPARECOL_PPPCT" localSheetId="3">FALSE</definedName>
    <definedName name="QBREPORTCOMPARECOL_PPPCT" localSheetId="1">FALSE</definedName>
    <definedName name="QBREPORTCOMPARECOL_PREVPERIOD" localSheetId="2">FALSE</definedName>
    <definedName name="QBREPORTCOMPARECOL_PREVPERIOD" localSheetId="0">FALSE</definedName>
    <definedName name="QBREPORTCOMPARECOL_PREVPERIOD" localSheetId="3">FALSE</definedName>
    <definedName name="QBREPORTCOMPARECOL_PREVPERIOD" localSheetId="1">FALSE</definedName>
    <definedName name="QBREPORTCOMPARECOL_PREVYEAR" localSheetId="2">FALSE</definedName>
    <definedName name="QBREPORTCOMPARECOL_PREVYEAR" localSheetId="0">TRUE</definedName>
    <definedName name="QBREPORTCOMPARECOL_PREVYEAR" localSheetId="3">FALSE</definedName>
    <definedName name="QBREPORTCOMPARECOL_PREVYEAR" localSheetId="1">TRUE</definedName>
    <definedName name="QBREPORTCOMPARECOL_PYDIFF" localSheetId="2">FALSE</definedName>
    <definedName name="QBREPORTCOMPARECOL_PYDIFF" localSheetId="0">TRUE</definedName>
    <definedName name="QBREPORTCOMPARECOL_PYDIFF" localSheetId="3">FALSE</definedName>
    <definedName name="QBREPORTCOMPARECOL_PYDIFF" localSheetId="1">TRUE</definedName>
    <definedName name="QBREPORTCOMPARECOL_PYPCT" localSheetId="2">FALSE</definedName>
    <definedName name="QBREPORTCOMPARECOL_PYPCT" localSheetId="0">FALSE</definedName>
    <definedName name="QBREPORTCOMPARECOL_PYPCT" localSheetId="3">FALSE</definedName>
    <definedName name="QBREPORTCOMPARECOL_PYPCT" localSheetId="1">FALSE</definedName>
    <definedName name="QBREPORTCOMPARECOL_QTY" localSheetId="2">FALSE</definedName>
    <definedName name="QBREPORTCOMPARECOL_QTY" localSheetId="0">FALSE</definedName>
    <definedName name="QBREPORTCOMPARECOL_QTY" localSheetId="3">FALSE</definedName>
    <definedName name="QBREPORTCOMPARECOL_QTY" localSheetId="1">FALSE</definedName>
    <definedName name="QBREPORTCOMPARECOL_RATE" localSheetId="2">FALSE</definedName>
    <definedName name="QBREPORTCOMPARECOL_RATE" localSheetId="0">FALSE</definedName>
    <definedName name="QBREPORTCOMPARECOL_RATE" localSheetId="3">FALSE</definedName>
    <definedName name="QBREPORTCOMPARECOL_RATE" localSheetId="1">FALSE</definedName>
    <definedName name="QBREPORTCOMPARECOL_TRIPBILLEDMILES" localSheetId="2">FALSE</definedName>
    <definedName name="QBREPORTCOMPARECOL_TRIPBILLEDMILES" localSheetId="0">FALSE</definedName>
    <definedName name="QBREPORTCOMPARECOL_TRIPBILLEDMILES" localSheetId="3">FALSE</definedName>
    <definedName name="QBREPORTCOMPARECOL_TRIPBILLEDMILES" localSheetId="1">FALSE</definedName>
    <definedName name="QBREPORTCOMPARECOL_TRIPBILLINGAMOUNT" localSheetId="2">FALSE</definedName>
    <definedName name="QBREPORTCOMPARECOL_TRIPBILLINGAMOUNT" localSheetId="0">FALSE</definedName>
    <definedName name="QBREPORTCOMPARECOL_TRIPBILLINGAMOUNT" localSheetId="3">FALSE</definedName>
    <definedName name="QBREPORTCOMPARECOL_TRIPBILLINGAMOUNT" localSheetId="1">FALSE</definedName>
    <definedName name="QBREPORTCOMPARECOL_TRIPMILES" localSheetId="2">FALSE</definedName>
    <definedName name="QBREPORTCOMPARECOL_TRIPMILES" localSheetId="0">FALSE</definedName>
    <definedName name="QBREPORTCOMPARECOL_TRIPMILES" localSheetId="3">FALSE</definedName>
    <definedName name="QBREPORTCOMPARECOL_TRIPMILES" localSheetId="1">FALSE</definedName>
    <definedName name="QBREPORTCOMPARECOL_TRIPNOTBILLABLEMILES" localSheetId="2">FALSE</definedName>
    <definedName name="QBREPORTCOMPARECOL_TRIPNOTBILLABLEMILES" localSheetId="0">FALSE</definedName>
    <definedName name="QBREPORTCOMPARECOL_TRIPNOTBILLABLEMILES" localSheetId="3">FALSE</definedName>
    <definedName name="QBREPORTCOMPARECOL_TRIPNOTBILLABLEMILES" localSheetId="1">FALSE</definedName>
    <definedName name="QBREPORTCOMPARECOL_TRIPTAXDEDUCTIBLEAMOUNT" localSheetId="2">FALSE</definedName>
    <definedName name="QBREPORTCOMPARECOL_TRIPTAXDEDUCTIBLEAMOUNT" localSheetId="0">FALSE</definedName>
    <definedName name="QBREPORTCOMPARECOL_TRIPTAXDEDUCTIBLEAMOUNT" localSheetId="3">FALSE</definedName>
    <definedName name="QBREPORTCOMPARECOL_TRIPTAXDEDUCTIBLEAMOUNT" localSheetId="1">FALSE</definedName>
    <definedName name="QBREPORTCOMPARECOL_TRIPUNBILLEDMILES" localSheetId="2">FALSE</definedName>
    <definedName name="QBREPORTCOMPARECOL_TRIPUNBILLEDMILES" localSheetId="0">FALSE</definedName>
    <definedName name="QBREPORTCOMPARECOL_TRIPUNBILLEDMILES" localSheetId="3">FALSE</definedName>
    <definedName name="QBREPORTCOMPARECOL_TRIPUNBILLEDMILES" localSheetId="1">FALSE</definedName>
    <definedName name="QBREPORTCOMPARECOL_YTD" localSheetId="2">FALSE</definedName>
    <definedName name="QBREPORTCOMPARECOL_YTD" localSheetId="0">FALSE</definedName>
    <definedName name="QBREPORTCOMPARECOL_YTD" localSheetId="3">FALSE</definedName>
    <definedName name="QBREPORTCOMPARECOL_YTD" localSheetId="1">FALSE</definedName>
    <definedName name="QBREPORTCOMPARECOL_YTDBUDGET" localSheetId="2">FALSE</definedName>
    <definedName name="QBREPORTCOMPARECOL_YTDBUDGET" localSheetId="0">FALSE</definedName>
    <definedName name="QBREPORTCOMPARECOL_YTDBUDGET" localSheetId="3">FALSE</definedName>
    <definedName name="QBREPORTCOMPARECOL_YTDBUDGET" localSheetId="1">FALSE</definedName>
    <definedName name="QBREPORTCOMPARECOL_YTDPCT" localSheetId="2">FALSE</definedName>
    <definedName name="QBREPORTCOMPARECOL_YTDPCT" localSheetId="0">FALSE</definedName>
    <definedName name="QBREPORTCOMPARECOL_YTDPCT" localSheetId="3">FALSE</definedName>
    <definedName name="QBREPORTCOMPARECOL_YTDPCT" localSheetId="1">FALSE</definedName>
    <definedName name="QBREPORTROWAXIS" localSheetId="2">11</definedName>
    <definedName name="QBREPORTROWAXIS" localSheetId="0">9</definedName>
    <definedName name="QBREPORTROWAXIS" localSheetId="3">77</definedName>
    <definedName name="QBREPORTROWAXIS" localSheetId="1">11</definedName>
    <definedName name="QBREPORTSUBCOLAXIS" localSheetId="2">24</definedName>
    <definedName name="QBREPORTSUBCOLAXIS" localSheetId="0">24</definedName>
    <definedName name="QBREPORTSUBCOLAXIS" localSheetId="3">0</definedName>
    <definedName name="QBREPORTSUBCOLAXIS" localSheetId="1">24</definedName>
    <definedName name="QBREPORTTYPE" localSheetId="2">288</definedName>
    <definedName name="QBREPORTTYPE" localSheetId="0">5</definedName>
    <definedName name="QBREPORTTYPE" localSheetId="3">238</definedName>
    <definedName name="QBREPORTTYPE" localSheetId="1">0</definedName>
    <definedName name="QBROWHEADERS" localSheetId="2">5</definedName>
    <definedName name="QBROWHEADERS" localSheetId="0">5</definedName>
    <definedName name="QBROWHEADERS" localSheetId="3">5</definedName>
    <definedName name="QBROWHEADERS" localSheetId="1">5</definedName>
    <definedName name="QBSTARTDATE" localSheetId="2">20180101</definedName>
    <definedName name="QBSTARTDATE" localSheetId="0">20180701</definedName>
    <definedName name="QBSTARTDATE" localSheetId="3">20180101</definedName>
    <definedName name="QBSTARTDATE" localSheetId="1">20180101</definedName>
  </definedNames>
  <calcPr calcId="162913"/>
</workbook>
</file>

<file path=xl/calcChain.xml><?xml version="1.0" encoding="utf-8"?>
<calcChain xmlns="http://schemas.openxmlformats.org/spreadsheetml/2006/main">
  <c r="F27" i="221" l="1"/>
  <c r="F20" i="221"/>
  <c r="F6" i="221"/>
  <c r="F46" i="220"/>
  <c r="F83" i="220"/>
  <c r="F81" i="220"/>
  <c r="F84" i="220" s="1"/>
  <c r="H85" i="218"/>
  <c r="H82" i="218"/>
  <c r="H81" i="218"/>
  <c r="H80" i="218"/>
  <c r="F82" i="218"/>
  <c r="F80" i="218"/>
  <c r="F46" i="218"/>
  <c r="H61" i="219"/>
  <c r="H60" i="219"/>
  <c r="F61" i="219"/>
  <c r="F60" i="219"/>
  <c r="J33" i="219"/>
  <c r="F34" i="221"/>
  <c r="F74" i="220"/>
  <c r="H73" i="218"/>
  <c r="F73" i="218"/>
  <c r="H9" i="219"/>
  <c r="F9" i="219"/>
  <c r="J26" i="219"/>
  <c r="J22" i="219"/>
  <c r="F32" i="221" l="1"/>
  <c r="F29" i="221"/>
  <c r="F25" i="221"/>
  <c r="F33" i="221" l="1"/>
  <c r="F35" i="221" s="1"/>
  <c r="H84" i="220"/>
  <c r="H85" i="220" s="1"/>
  <c r="J84" i="220"/>
  <c r="J83" i="220"/>
  <c r="J82" i="220"/>
  <c r="J81" i="220"/>
  <c r="J80" i="220"/>
  <c r="H76" i="220"/>
  <c r="F76" i="220"/>
  <c r="J76" i="220" s="1"/>
  <c r="J75" i="220"/>
  <c r="J74" i="220"/>
  <c r="J73" i="220"/>
  <c r="J72" i="220"/>
  <c r="J71" i="220"/>
  <c r="J70" i="220"/>
  <c r="J69" i="220"/>
  <c r="J68" i="220"/>
  <c r="J67" i="220"/>
  <c r="J66" i="220"/>
  <c r="J65" i="220"/>
  <c r="J64" i="220"/>
  <c r="J63" i="220"/>
  <c r="J62" i="220"/>
  <c r="J61" i="220"/>
  <c r="J60" i="220"/>
  <c r="J59" i="220"/>
  <c r="J58" i="220"/>
  <c r="J57" i="220"/>
  <c r="J56" i="220"/>
  <c r="J55" i="220"/>
  <c r="J54" i="220"/>
  <c r="J53" i="220"/>
  <c r="J52" i="220"/>
  <c r="J51" i="220"/>
  <c r="J50" i="220"/>
  <c r="J49" i="220"/>
  <c r="J48" i="220"/>
  <c r="J47" i="220"/>
  <c r="J46" i="220"/>
  <c r="J45" i="220"/>
  <c r="J44" i="220"/>
  <c r="J43" i="220"/>
  <c r="J42" i="220"/>
  <c r="J41" i="220"/>
  <c r="J40" i="220"/>
  <c r="J39" i="220"/>
  <c r="J38" i="220"/>
  <c r="J37" i="220"/>
  <c r="J36" i="220"/>
  <c r="J35" i="220"/>
  <c r="J34" i="220"/>
  <c r="H32" i="220"/>
  <c r="H77" i="220" s="1"/>
  <c r="H86" i="220" s="1"/>
  <c r="F32" i="220"/>
  <c r="H31" i="220"/>
  <c r="F31" i="220"/>
  <c r="J30" i="220"/>
  <c r="J29" i="220"/>
  <c r="J28" i="220"/>
  <c r="J27" i="220"/>
  <c r="J26" i="220"/>
  <c r="J25" i="220"/>
  <c r="J24" i="220"/>
  <c r="J23" i="220"/>
  <c r="J22" i="220"/>
  <c r="J21" i="220"/>
  <c r="J20" i="220"/>
  <c r="J19" i="220"/>
  <c r="J18" i="220"/>
  <c r="J17" i="220"/>
  <c r="J16" i="220"/>
  <c r="J15" i="220"/>
  <c r="J14" i="220"/>
  <c r="J13" i="220"/>
  <c r="J12" i="220"/>
  <c r="J11" i="220"/>
  <c r="J10" i="220"/>
  <c r="J9" i="220"/>
  <c r="J8" i="220"/>
  <c r="F77" i="220" l="1"/>
  <c r="J31" i="220"/>
  <c r="J77" i="220"/>
  <c r="F85" i="220"/>
  <c r="J85" i="220" s="1"/>
  <c r="J32" i="220"/>
  <c r="H62" i="219"/>
  <c r="F62" i="219"/>
  <c r="J61" i="219"/>
  <c r="J60" i="219"/>
  <c r="H57" i="219"/>
  <c r="J57" i="219" s="1"/>
  <c r="F57" i="219"/>
  <c r="J56" i="219"/>
  <c r="J53" i="219"/>
  <c r="H53" i="219"/>
  <c r="F53" i="219"/>
  <c r="J52" i="219"/>
  <c r="J51" i="219"/>
  <c r="J50" i="219"/>
  <c r="J49" i="219"/>
  <c r="J48" i="219"/>
  <c r="J47" i="219"/>
  <c r="H45" i="219"/>
  <c r="H54" i="219" s="1"/>
  <c r="H58" i="219" s="1"/>
  <c r="F45" i="219"/>
  <c r="J44" i="219"/>
  <c r="H42" i="219"/>
  <c r="F42" i="219"/>
  <c r="J42" i="219" s="1"/>
  <c r="J41" i="219"/>
  <c r="H35" i="219"/>
  <c r="F35" i="219"/>
  <c r="J35" i="219" s="1"/>
  <c r="J34" i="219"/>
  <c r="J32" i="219"/>
  <c r="H30" i="219"/>
  <c r="F30" i="219"/>
  <c r="J29" i="219"/>
  <c r="J28" i="219"/>
  <c r="J27" i="219"/>
  <c r="J25" i="219"/>
  <c r="J24" i="219"/>
  <c r="J23" i="219"/>
  <c r="H19" i="219"/>
  <c r="J19" i="219" s="1"/>
  <c r="F19" i="219"/>
  <c r="J18" i="219"/>
  <c r="J17" i="219"/>
  <c r="H15" i="219"/>
  <c r="F15" i="219"/>
  <c r="J15" i="219" s="1"/>
  <c r="J14" i="219"/>
  <c r="H12" i="219"/>
  <c r="F12" i="219"/>
  <c r="J11" i="219"/>
  <c r="J10" i="219"/>
  <c r="J9" i="219"/>
  <c r="F54" i="219" l="1"/>
  <c r="H63" i="219"/>
  <c r="J45" i="219"/>
  <c r="H20" i="219"/>
  <c r="F86" i="220"/>
  <c r="J62" i="219"/>
  <c r="J30" i="219"/>
  <c r="J12" i="219"/>
  <c r="H36" i="219"/>
  <c r="F20" i="219"/>
  <c r="J20" i="219" s="1"/>
  <c r="H86" i="218"/>
  <c r="F86" i="218"/>
  <c r="J85" i="218"/>
  <c r="H83" i="218"/>
  <c r="F83" i="218"/>
  <c r="F87" i="218" s="1"/>
  <c r="J82" i="218"/>
  <c r="J81" i="218"/>
  <c r="J80" i="218"/>
  <c r="J79" i="218"/>
  <c r="H75" i="218"/>
  <c r="F75" i="218"/>
  <c r="J74" i="218"/>
  <c r="J73" i="218"/>
  <c r="J72" i="218"/>
  <c r="J71" i="218"/>
  <c r="J70" i="218"/>
  <c r="J69" i="218"/>
  <c r="J68" i="218"/>
  <c r="J67" i="218"/>
  <c r="J66" i="218"/>
  <c r="J65" i="218"/>
  <c r="J64" i="218"/>
  <c r="J63" i="218"/>
  <c r="J62" i="218"/>
  <c r="J61" i="218"/>
  <c r="J60" i="218"/>
  <c r="J59" i="218"/>
  <c r="J58" i="218"/>
  <c r="J57" i="218"/>
  <c r="J56" i="218"/>
  <c r="J55" i="218"/>
  <c r="J54" i="218"/>
  <c r="J53" i="218"/>
  <c r="J52" i="218"/>
  <c r="J51" i="218"/>
  <c r="J50" i="218"/>
  <c r="J49" i="218"/>
  <c r="J48" i="218"/>
  <c r="J47" i="218"/>
  <c r="J46" i="218"/>
  <c r="J45" i="218"/>
  <c r="J44" i="218"/>
  <c r="J43" i="218"/>
  <c r="J42" i="218"/>
  <c r="J41" i="218"/>
  <c r="J40" i="218"/>
  <c r="J39" i="218"/>
  <c r="J38" i="218"/>
  <c r="J37" i="218"/>
  <c r="J36" i="218"/>
  <c r="J35" i="218"/>
  <c r="J34" i="218"/>
  <c r="J33" i="218"/>
  <c r="J32" i="218"/>
  <c r="F30" i="218"/>
  <c r="H29" i="218"/>
  <c r="H30" i="218" s="1"/>
  <c r="F29" i="218"/>
  <c r="J28" i="218"/>
  <c r="J27" i="218"/>
  <c r="J26" i="218"/>
  <c r="J25" i="218"/>
  <c r="J24" i="218"/>
  <c r="J23" i="218"/>
  <c r="J22" i="218"/>
  <c r="J21" i="218"/>
  <c r="J20" i="218"/>
  <c r="J19" i="218"/>
  <c r="J18" i="218"/>
  <c r="J17" i="218"/>
  <c r="J16" i="218"/>
  <c r="J15" i="218"/>
  <c r="J14" i="218"/>
  <c r="J13" i="218"/>
  <c r="J12" i="218"/>
  <c r="J11" i="218"/>
  <c r="J10" i="218"/>
  <c r="J9" i="218"/>
  <c r="J8" i="218"/>
  <c r="H87" i="218" l="1"/>
  <c r="F58" i="219"/>
  <c r="J54" i="219"/>
  <c r="J86" i="218"/>
  <c r="J87" i="218"/>
  <c r="J83" i="218"/>
  <c r="J86" i="220"/>
  <c r="H76" i="218"/>
  <c r="H88" i="218" s="1"/>
  <c r="J75" i="218"/>
  <c r="J30" i="218"/>
  <c r="J29" i="218"/>
  <c r="F76" i="218"/>
  <c r="F36" i="219"/>
  <c r="J58" i="219" l="1"/>
  <c r="F63" i="219"/>
  <c r="J63" i="219" s="1"/>
  <c r="J36" i="219"/>
  <c r="J76" i="218"/>
  <c r="F88" i="218"/>
  <c r="J88" i="218" l="1"/>
</calcChain>
</file>

<file path=xl/sharedStrings.xml><?xml version="1.0" encoding="utf-8"?>
<sst xmlns="http://schemas.openxmlformats.org/spreadsheetml/2006/main" count="306" uniqueCount="200">
  <si>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</si>
  <si>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</si>
  <si>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</si>
  <si>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</si>
  <si>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</si>
  <si>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</si>
  <si>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</si>
  <si>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</si>
  <si>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</si>
  <si>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</si>
  <si>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</si>
  <si>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</si>
  <si>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</si>
  <si>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</si>
  <si>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</si>
  <si>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</si>
  <si>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</si>
  <si>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</si>
  <si>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</si>
  <si>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</si>
  <si>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</si>
  <si>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</si>
  <si>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</si>
  <si>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</si>
  <si>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</si>
  <si>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</si>
  <si>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</si>
  <si>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</si>
  <si>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</si>
  <si>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</si>
  <si>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Total Income</t>
  </si>
  <si>
    <t>Gross Profit</t>
  </si>
  <si>
    <t>Expense</t>
  </si>
  <si>
    <t>Total Expense</t>
  </si>
  <si>
    <t>Net Ordinary Income</t>
  </si>
  <si>
    <t>Other Income/Expense</t>
  </si>
  <si>
    <t>Other Income</t>
  </si>
  <si>
    <t>Total Other Income</t>
  </si>
  <si>
    <t>Net Other Income</t>
  </si>
  <si>
    <t>Comments</t>
  </si>
  <si>
    <t>$ Change</t>
  </si>
  <si>
    <t>Ohio Provider Resource Association</t>
  </si>
  <si>
    <t>Consolidated Statement of Financial Position</t>
  </si>
  <si>
    <t>Consolidated Statement of Activities</t>
  </si>
  <si>
    <t>Total Accounts Payable</t>
  </si>
  <si>
    <t>Total Credit Cards</t>
  </si>
  <si>
    <t>Total Long Term Liabilities</t>
  </si>
  <si>
    <t>1000 · Checking</t>
  </si>
  <si>
    <t>1010 · Savings</t>
  </si>
  <si>
    <t>1030 · Petty Cash</t>
  </si>
  <si>
    <t>1400 · Prepaid Expenses</t>
  </si>
  <si>
    <t>1520 · Furniture and Equipment</t>
  </si>
  <si>
    <t>1530 · Software</t>
  </si>
  <si>
    <t>1540 · Computers</t>
  </si>
  <si>
    <t>1620 · Accum Dep - Furniture &amp; Equip</t>
  </si>
  <si>
    <t>1630 · Accum Amort. - Software</t>
  </si>
  <si>
    <t>1640 · Accum Dep - Computers</t>
  </si>
  <si>
    <t>1700 · Investments</t>
  </si>
  <si>
    <t>2000 · A/P - Trade</t>
  </si>
  <si>
    <t>2100 · Credit Card</t>
  </si>
  <si>
    <t>2210 · Accrued Vacation</t>
  </si>
  <si>
    <t>2310 · Accrued Legal Expense</t>
  </si>
  <si>
    <t>2320 · Accrued Real Estate Taxes</t>
  </si>
  <si>
    <t>2400 · Capital Lease Payable - Current</t>
  </si>
  <si>
    <t>2900 · Capital Lease Payable</t>
  </si>
  <si>
    <t>4000 · Membership Dues</t>
  </si>
  <si>
    <t>4010 · Associate Dues</t>
  </si>
  <si>
    <t>4100 · Seminars &amp; Education</t>
  </si>
  <si>
    <t>4280 · Provider Guide +</t>
  </si>
  <si>
    <t>4420 · C3P(O) Income</t>
  </si>
  <si>
    <t>4750 · Wells Fargo Revenue</t>
  </si>
  <si>
    <t>5100 · Seminars &amp; Education Expense</t>
  </si>
  <si>
    <t>5420 · C3P(O) Expense</t>
  </si>
  <si>
    <t>6000 · Salary &amp; Wages</t>
  </si>
  <si>
    <t>6020 · Employer Taxes</t>
  </si>
  <si>
    <t>6090 · Payroll Service Fees</t>
  </si>
  <si>
    <t>6100 · Employee Insurance</t>
  </si>
  <si>
    <t>6110 · Employee Retirement</t>
  </si>
  <si>
    <t>6120 · Employee Car Allowance</t>
  </si>
  <si>
    <t>6190 · Staff Development</t>
  </si>
  <si>
    <t>6200 · Professional Fees</t>
  </si>
  <si>
    <t>6220 · Legal Fees</t>
  </si>
  <si>
    <t>6230 · Accounting</t>
  </si>
  <si>
    <t>6240 · Lobbying</t>
  </si>
  <si>
    <t>6300 · Office Expenses</t>
  </si>
  <si>
    <t>6320 · Telecommunications</t>
  </si>
  <si>
    <t>6330 · Utilities</t>
  </si>
  <si>
    <t>6350 · Repairs &amp; Maintenance</t>
  </si>
  <si>
    <t>6360 · Office Equipment Rental</t>
  </si>
  <si>
    <t>6370 · Office Cleaning</t>
  </si>
  <si>
    <t>6390 · Security System</t>
  </si>
  <si>
    <t>6500 · IT Support</t>
  </si>
  <si>
    <t>6510 · Website</t>
  </si>
  <si>
    <t>6520 · Software Expenses</t>
  </si>
  <si>
    <t>6540 · Other IT Expenses</t>
  </si>
  <si>
    <t>6600 · Insurance</t>
  </si>
  <si>
    <t>6700 · Committee Expenses</t>
  </si>
  <si>
    <t>6800 · Dues &amp; Subscriptions</t>
  </si>
  <si>
    <t>6900 · Travel Expense</t>
  </si>
  <si>
    <t>6910 · Meals and Entertainment</t>
  </si>
  <si>
    <t>7000 · Credit Card Fees</t>
  </si>
  <si>
    <t>7100 · PAC Expenses</t>
  </si>
  <si>
    <t>7400 · Interest Expense</t>
  </si>
  <si>
    <t>7500 · Depreciation Expense</t>
  </si>
  <si>
    <t>8500 · Real Estate Taxes</t>
  </si>
  <si>
    <t>9000 · Interest Income</t>
  </si>
  <si>
    <t>9010 · Interest and Dividends</t>
  </si>
  <si>
    <t>9030 · Unrealized inv gain (loss)</t>
  </si>
  <si>
    <t>9040 · Assoc Broker &amp; Investment Fees</t>
  </si>
  <si>
    <t>3000 · Net Assets</t>
  </si>
  <si>
    <t>OPERATING ACTIVITIES</t>
  </si>
  <si>
    <t>Adjustments to reconcile Net Income</t>
  </si>
  <si>
    <t>to net cash provided by operations:</t>
  </si>
  <si>
    <t>2620 · Deferred Revenue - Other</t>
  </si>
  <si>
    <t>Net cash provided by Operating Activities</t>
  </si>
  <si>
    <t>INVESTING ACTIVITIES</t>
  </si>
  <si>
    <t>Net cash provided by Investing Activities</t>
  </si>
  <si>
    <t>FINANCING ACTIVITIES</t>
  </si>
  <si>
    <t>Net cash provided by Financing Activities</t>
  </si>
  <si>
    <t>Net cash increase for period</t>
  </si>
  <si>
    <t>Cash at beginning of period</t>
  </si>
  <si>
    <t>Cash at end of period</t>
  </si>
  <si>
    <t>Statement of Cash Flows</t>
  </si>
  <si>
    <t>2300 · Accrued Expenses</t>
  </si>
  <si>
    <t>1200 · Accounts Receivable</t>
  </si>
  <si>
    <t>1610 · Accum Dep - Building</t>
  </si>
  <si>
    <t>2600 · Deferred Revenue - Dues</t>
  </si>
  <si>
    <t>5210 · Advocacy Awareness Day Expense</t>
  </si>
  <si>
    <t>Other Expense</t>
  </si>
  <si>
    <t>Total Other Expense</t>
  </si>
  <si>
    <t>Added new phone system and copier in 2017.</t>
  </si>
  <si>
    <t>4715 · My HIPPAA</t>
  </si>
  <si>
    <t>4770 · Buren Insurance</t>
  </si>
  <si>
    <t>Added EasyNet (virtual network) in 2017.</t>
  </si>
  <si>
    <t>Added backup and laptops for conference.</t>
  </si>
  <si>
    <t>1410 · Prepaid Conference Expenses</t>
  </si>
  <si>
    <t>1820 · Intercompany - CERIIDD</t>
  </si>
  <si>
    <t>2610 · Deferred Revenue - Conferences</t>
  </si>
  <si>
    <t>4210 · Advocacy Awareness Day Income</t>
  </si>
  <si>
    <t>4270 · DSPOhio Income</t>
  </si>
  <si>
    <t>4720 · Unemployment Service Trust</t>
  </si>
  <si>
    <t>4760 · Open Online Revenue</t>
  </si>
  <si>
    <t>5270 · DSPOhio Expense</t>
  </si>
  <si>
    <t>6340 · Postage &amp; Shipping</t>
  </si>
  <si>
    <t>6400 · Contributions/Donations</t>
  </si>
  <si>
    <t>Profit &amp; Loss Budget vs. Actual</t>
  </si>
  <si>
    <t>Budget</t>
  </si>
  <si>
    <t>$ Over Budget</t>
  </si>
  <si>
    <t>4700 · Other Income</t>
  </si>
  <si>
    <t>4740 · Publication Sales</t>
  </si>
  <si>
    <t>4780 · Enterprise</t>
  </si>
  <si>
    <t>4790 · Gallagher</t>
  </si>
  <si>
    <t>4810 · CERIIDD Rent</t>
  </si>
  <si>
    <t>6499 · Miscellaneous Expense</t>
  </si>
  <si>
    <t>4710 · CompManagement Revenue</t>
  </si>
  <si>
    <t>9020 · Realized gain (loss) on invest</t>
  </si>
  <si>
    <t>2018 Provider Guide invoice has not been sent out.</t>
  </si>
  <si>
    <t>CERIIDD Donation (2018)</t>
  </si>
  <si>
    <t>Includes $10k for new office.</t>
  </si>
  <si>
    <t>Park Bench Digital</t>
  </si>
  <si>
    <t>CERIIDD Donation which was not budgeted.</t>
  </si>
  <si>
    <t>4110 · Spring Conference Registration</t>
  </si>
  <si>
    <t>4115 · Spring Conference Sponsorship</t>
  </si>
  <si>
    <t>4300 · Consulting Revenue</t>
  </si>
  <si>
    <t>5110 · Spring Conference Expense</t>
  </si>
  <si>
    <t>The Advance Training revenues is lower in 2018.</t>
  </si>
  <si>
    <t>Additional employees and includes H.S.A.</t>
  </si>
  <si>
    <t>Additional employees</t>
  </si>
  <si>
    <t>Arnet Technologies</t>
  </si>
  <si>
    <t xml:space="preserve">Park Bench Digital </t>
  </si>
  <si>
    <t>Arnet Technologies - now includes the telephone expenses.</t>
  </si>
  <si>
    <t>1510 · Building</t>
  </si>
  <si>
    <t>5200 · Grant Expense</t>
  </si>
  <si>
    <t>6010 · Temporary Employees</t>
  </si>
  <si>
    <t>Travel expenses are lower this year so far.</t>
  </si>
  <si>
    <t>Donated $213k to CERIIDD.</t>
  </si>
  <si>
    <t>Success Group and Blazer Consulting</t>
  </si>
  <si>
    <t>Pete Thompson and Bodine &amp; Perry</t>
  </si>
  <si>
    <t>4200 · Grant Income</t>
  </si>
  <si>
    <t>6410 · Sponsorship Expenses</t>
  </si>
  <si>
    <t>6530 · BI Tool</t>
  </si>
  <si>
    <t>More vacation used in 2018 as compared to 2017.</t>
  </si>
  <si>
    <t>$10k for new office.</t>
  </si>
  <si>
    <t>January through July 2018</t>
  </si>
  <si>
    <t>Jan - Jul 18</t>
  </si>
  <si>
    <t>Jan - Jul 17</t>
  </si>
  <si>
    <t>4730 · Philadelphia Insurance Revenue</t>
  </si>
  <si>
    <t>As of July 31, 2018</t>
  </si>
  <si>
    <t>Jul 31, 18</t>
  </si>
  <si>
    <t>Jul 31, 17</t>
  </si>
  <si>
    <t>1499 · Undeposited Funds</t>
  </si>
  <si>
    <t>1700 · Investments- Foundation</t>
  </si>
  <si>
    <t>Added JH and salary increases.</t>
  </si>
  <si>
    <t>Viaduct Consulting (22k), Bradyware ($27k), Fahlgren Mortine ($14k), and Compensation Report ($15k).</t>
  </si>
  <si>
    <t>Includes invoices for "Motion to Intervene" ($100k).</t>
  </si>
  <si>
    <t>Mainly due to CERIIDD donation ($213k) and Motion to Intervene ($100k).</t>
  </si>
  <si>
    <t>Training revenue will not hit budget this year.</t>
  </si>
  <si>
    <t>Professional fees were budgeted for an even amount over the year.  Professional fees will exceed budget this year.</t>
  </si>
  <si>
    <t>Includes invoices for "Motion to Intervene" ($100k) which was not included in the 2018 budget.</t>
  </si>
  <si>
    <t>Difference due to CERIIDD donation ($213k), and Motion to Intervene attorney expenses ($100k).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</si>
</sst>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7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 wrapText="1"/>
    </xf>
    <xf numFmtId="49" fontId="2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0" fontId="5" fillId="0" borderId="0" xfId="0" applyNumberFormat="1" applyFont="1"/>
    <xf numFmtId="49" fontId="5" fillId="0" borderId="0" xfId="0" applyNumberFormat="1" applyFont="1"/>
    <xf numFmtId="0" fontId="2" fillId="0" borderId="0" xfId="0" applyFont="1"/>
    <xf numFmtId="0" fontId="4" fillId="0" borderId="0" xfId="0" applyFont="1" applyAlignment="1">
      <alignment wrapText="1"/>
    </xf>
    <xf numFmtId="38" fontId="5" fillId="0" borderId="0" xfId="0" applyNumberFormat="1" applyFont="1"/>
    <xf numFmtId="0" fontId="1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NumberFormat="1" applyFont="1"/>
    <xf numFmtId="0" fontId="0" fillId="0" borderId="0" xfId="0" applyNumberForma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/>
    </xf>
    <xf numFmtId="38" fontId="5" fillId="0" borderId="3" xfId="0" applyNumberFormat="1" applyFont="1" applyBorder="1"/>
    <xf numFmtId="38" fontId="5" fillId="0" borderId="0" xfId="0" applyNumberFormat="1" applyFont="1" applyBorder="1"/>
    <xf numFmtId="38" fontId="5" fillId="0" borderId="4" xfId="0" applyNumberFormat="1" applyFont="1" applyBorder="1"/>
    <xf numFmtId="38" fontId="5" fillId="0" borderId="5" xfId="0" applyNumberFormat="1" applyFont="1" applyBorder="1"/>
    <xf numFmtId="38" fontId="2" fillId="0" borderId="6" xfId="0" applyNumberFormat="1" applyFont="1" applyBorder="1"/>
    <xf numFmtId="38" fontId="2" fillId="0" borderId="0" xfId="0" applyNumberFormat="1" applyFont="1"/>
    <xf numFmtId="0" fontId="8" fillId="0" borderId="0" xfId="0" applyFont="1" applyAlignment="1">
      <alignment wrapText="1"/>
    </xf>
    <xf numFmtId="38" fontId="5" fillId="0" borderId="0" xfId="2" applyNumberFormat="1" applyFont="1"/>
    <xf numFmtId="40" fontId="5" fillId="0" borderId="0" xfId="0" applyNumberFormat="1" applyFont="1" applyBorder="1"/>
    <xf numFmtId="40" fontId="5" fillId="0" borderId="4" xfId="0" applyNumberFormat="1" applyFont="1" applyBorder="1"/>
    <xf numFmtId="40" fontId="5" fillId="0" borderId="3" xfId="0" applyNumberFormat="1" applyFont="1" applyBorder="1"/>
    <xf numFmtId="40" fontId="2" fillId="0" borderId="6" xfId="0" applyNumberFormat="1" applyFont="1" applyBorder="1"/>
    <xf numFmtId="49" fontId="3" fillId="0" borderId="0" xfId="0" applyNumberFormat="1" applyFont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96289" name="FILTER" hidden="1">
              <a:extLst>
                <a:ext uri="{63B3BB69-23CF-44E3-9099-C40C66FF867C}">
                  <a14:compatExt spid="_x0000_s396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96290" name="HEADER" hidden="1">
              <a:extLst>
                <a:ext uri="{63B3BB69-23CF-44E3-9099-C40C66FF867C}">
                  <a14:compatExt spid="_x0000_s396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93217" name="FILTER" hidden="1">
              <a:extLst>
                <a:ext uri="{63B3BB69-23CF-44E3-9099-C40C66FF867C}">
                  <a14:compatExt spid="_x0000_s39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93218" name="HEADER" hidden="1">
              <a:extLst>
                <a:ext uri="{63B3BB69-23CF-44E3-9099-C40C66FF867C}">
                  <a14:compatExt spid="_x0000_s39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1409" name="FILTER" hidden="1">
              <a:extLst>
                <a:ext uri="{63B3BB69-23CF-44E3-9099-C40C66FF867C}">
                  <a14:compatExt spid="_x0000_s40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1410" name="HEADER" hidden="1">
              <a:extLst>
                <a:ext uri="{63B3BB69-23CF-44E3-9099-C40C66FF867C}">
                  <a14:compatExt spid="_x0000_s40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3457" name="FILTER" hidden="1">
              <a:extLst>
                <a:ext uri="{63B3BB69-23CF-44E3-9099-C40C66FF867C}">
                  <a14:compatExt spid="_x0000_s403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3458" name="HEADER" hidden="1">
              <a:extLst>
                <a:ext uri="{63B3BB69-23CF-44E3-9099-C40C66FF867C}">
                  <a14:compatExt spid="_x0000_s403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L75"/>
  <sheetViews>
    <sheetView workbookViewId="0">
      <pane xSplit="5" ySplit="5" topLeftCell="F27" activePane="bottomRight" state="frozenSplit"/>
      <selection pane="topRight" activeCell="F1" sqref="F1"/>
      <selection pane="bottomLeft" activeCell="A6" sqref="A6"/>
      <selection pane="bottomRight" activeCell="L12" sqref="L12"/>
    </sheetView>
  </sheetViews>
  <sheetFormatPr defaultRowHeight="15.75" x14ac:dyDescent="0.25"/>
  <cols>
    <col min="1" max="4" width="3" style="17" customWidth="1"/>
    <col min="5" max="5" width="42" style="17" customWidth="1"/>
    <col min="6" max="6" width="12.140625" style="18" bestFit="1" customWidth="1"/>
    <col min="7" max="7" width="2.28515625" style="18" customWidth="1"/>
    <col min="8" max="8" width="12.140625" style="18" bestFit="1" customWidth="1"/>
    <col min="9" max="9" width="2.28515625" style="18" customWidth="1"/>
    <col min="10" max="10" width="11.7109375" style="18" bestFit="1" customWidth="1"/>
    <col min="11" max="11" width="1.42578125" customWidth="1"/>
    <col min="12" max="12" width="45.7109375" customWidth="1"/>
  </cols>
  <sheetData>
    <row r="1" spans="1:12" x14ac:dyDescent="0.2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35" t="s">
        <v>187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 thickBot="1" x14ac:dyDescent="0.3">
      <c r="A4" s="6"/>
      <c r="B4" s="6"/>
      <c r="C4" s="6"/>
      <c r="D4" s="6"/>
      <c r="E4" s="6"/>
      <c r="F4" s="13"/>
      <c r="G4" s="12"/>
      <c r="H4" s="13"/>
      <c r="I4" s="12"/>
      <c r="J4" s="13"/>
    </row>
    <row r="5" spans="1:12" s="16" customFormat="1" ht="17.25" thickTop="1" thickBot="1" x14ac:dyDescent="0.3">
      <c r="A5" s="14"/>
      <c r="B5" s="14"/>
      <c r="C5" s="14"/>
      <c r="D5" s="14"/>
      <c r="E5" s="14"/>
      <c r="F5" s="4" t="s">
        <v>188</v>
      </c>
      <c r="G5" s="15"/>
      <c r="H5" s="4" t="s">
        <v>189</v>
      </c>
      <c r="I5" s="15"/>
      <c r="J5" s="4" t="s">
        <v>40</v>
      </c>
      <c r="L5" s="1" t="s">
        <v>39</v>
      </c>
    </row>
    <row r="6" spans="1:12" ht="16.5" thickTop="1" x14ac:dyDescent="0.25">
      <c r="A6" s="6" t="s">
        <v>0</v>
      </c>
      <c r="B6" s="6"/>
      <c r="C6" s="6"/>
      <c r="D6" s="6"/>
      <c r="E6" s="6"/>
      <c r="F6" s="5"/>
      <c r="G6" s="6"/>
      <c r="H6" s="5"/>
      <c r="I6" s="6"/>
      <c r="J6" s="5"/>
    </row>
    <row r="7" spans="1:12" x14ac:dyDescent="0.25">
      <c r="A7" s="6"/>
      <c r="B7" s="6" t="s">
        <v>1</v>
      </c>
      <c r="C7" s="6"/>
      <c r="D7" s="6"/>
      <c r="E7" s="6"/>
      <c r="F7" s="5"/>
      <c r="G7" s="6"/>
      <c r="H7" s="5"/>
      <c r="I7" s="6"/>
      <c r="J7" s="5"/>
    </row>
    <row r="8" spans="1:12" x14ac:dyDescent="0.25">
      <c r="A8" s="6"/>
      <c r="B8" s="6"/>
      <c r="C8" s="6" t="s">
        <v>2</v>
      </c>
      <c r="D8" s="6"/>
      <c r="E8" s="6"/>
      <c r="F8" s="5"/>
      <c r="G8" s="6"/>
      <c r="H8" s="5"/>
      <c r="I8" s="6"/>
      <c r="J8" s="5"/>
    </row>
    <row r="9" spans="1:12" x14ac:dyDescent="0.25">
      <c r="A9" s="6"/>
      <c r="B9" s="6"/>
      <c r="C9" s="6"/>
      <c r="D9" s="6" t="s">
        <v>47</v>
      </c>
      <c r="E9" s="6"/>
      <c r="F9" s="9">
        <f>104424.9+44352</f>
        <v>148776.9</v>
      </c>
      <c r="G9" s="9"/>
      <c r="H9" s="9">
        <f>252769.22+44352</f>
        <v>297121.21999999997</v>
      </c>
      <c r="I9" s="9"/>
      <c r="J9" s="9">
        <f>ROUND((F9-H9),5)</f>
        <v>-148344.32000000001</v>
      </c>
    </row>
    <row r="10" spans="1:12" x14ac:dyDescent="0.25">
      <c r="A10" s="6"/>
      <c r="B10" s="6"/>
      <c r="C10" s="6"/>
      <c r="D10" s="6" t="s">
        <v>48</v>
      </c>
      <c r="E10" s="6"/>
      <c r="F10" s="9">
        <v>400097.71</v>
      </c>
      <c r="G10" s="9"/>
      <c r="H10" s="9">
        <v>350081.17</v>
      </c>
      <c r="I10" s="9"/>
      <c r="J10" s="9">
        <f>ROUND((F10-H10),5)</f>
        <v>50016.54</v>
      </c>
    </row>
    <row r="11" spans="1:12" ht="16.5" thickBot="1" x14ac:dyDescent="0.3">
      <c r="A11" s="6"/>
      <c r="B11" s="6"/>
      <c r="C11" s="6"/>
      <c r="D11" s="6" t="s">
        <v>49</v>
      </c>
      <c r="E11" s="6"/>
      <c r="F11" s="23">
        <v>150</v>
      </c>
      <c r="G11" s="9"/>
      <c r="H11" s="23">
        <v>150</v>
      </c>
      <c r="I11" s="9"/>
      <c r="J11" s="23">
        <f>ROUND((F11-H11),5)</f>
        <v>0</v>
      </c>
    </row>
    <row r="12" spans="1:12" x14ac:dyDescent="0.25">
      <c r="A12" s="6"/>
      <c r="B12" s="6"/>
      <c r="C12" s="6" t="s">
        <v>3</v>
      </c>
      <c r="D12" s="6"/>
      <c r="E12" s="6"/>
      <c r="F12" s="9">
        <f>ROUND(SUM(F8:F11),5)</f>
        <v>549024.61</v>
      </c>
      <c r="G12" s="9"/>
      <c r="H12" s="9">
        <f>ROUND(SUM(H8:H11),5)</f>
        <v>647352.39</v>
      </c>
      <c r="I12" s="9"/>
      <c r="J12" s="9">
        <f>ROUND((F12-H12),5)</f>
        <v>-98327.78</v>
      </c>
      <c r="L12" s="8"/>
    </row>
    <row r="13" spans="1:12" x14ac:dyDescent="0.25">
      <c r="A13" s="6"/>
      <c r="B13" s="6"/>
      <c r="C13" s="6" t="s">
        <v>4</v>
      </c>
      <c r="D13" s="6"/>
      <c r="E13" s="6"/>
      <c r="F13" s="9"/>
      <c r="G13" s="9"/>
      <c r="H13" s="9"/>
      <c r="I13" s="9"/>
      <c r="J13" s="9"/>
      <c r="L13" s="8"/>
    </row>
    <row r="14" spans="1:12" ht="16.5" thickBot="1" x14ac:dyDescent="0.3">
      <c r="A14" s="6"/>
      <c r="B14" s="6"/>
      <c r="C14" s="6"/>
      <c r="D14" s="6" t="s">
        <v>124</v>
      </c>
      <c r="E14" s="6"/>
      <c r="F14" s="23">
        <v>70039.34</v>
      </c>
      <c r="G14" s="9"/>
      <c r="H14" s="23">
        <v>91823.48</v>
      </c>
      <c r="I14" s="9"/>
      <c r="J14" s="23">
        <f>ROUND((F14-H14),5)</f>
        <v>-21784.14</v>
      </c>
      <c r="L14" s="8"/>
    </row>
    <row r="15" spans="1:12" x14ac:dyDescent="0.25">
      <c r="A15" s="6"/>
      <c r="B15" s="6"/>
      <c r="C15" s="6" t="s">
        <v>5</v>
      </c>
      <c r="D15" s="6"/>
      <c r="E15" s="6"/>
      <c r="F15" s="9">
        <f>ROUND(SUM(F13:F14),5)</f>
        <v>70039.34</v>
      </c>
      <c r="G15" s="9"/>
      <c r="H15" s="9">
        <f>ROUND(SUM(H13:H14),5)</f>
        <v>91823.48</v>
      </c>
      <c r="I15" s="9"/>
      <c r="J15" s="9">
        <f>ROUND((F15-H15),5)</f>
        <v>-21784.14</v>
      </c>
      <c r="L15" s="8"/>
    </row>
    <row r="16" spans="1:12" x14ac:dyDescent="0.25">
      <c r="A16" s="6"/>
      <c r="B16" s="6"/>
      <c r="C16" s="6" t="s">
        <v>6</v>
      </c>
      <c r="D16" s="6"/>
      <c r="E16" s="6"/>
      <c r="F16" s="9"/>
      <c r="G16" s="9"/>
      <c r="H16" s="9"/>
      <c r="I16" s="9"/>
      <c r="J16" s="9"/>
      <c r="L16" s="8"/>
    </row>
    <row r="17" spans="1:12" x14ac:dyDescent="0.25">
      <c r="A17" s="6"/>
      <c r="B17" s="6"/>
      <c r="C17" s="6"/>
      <c r="D17" s="6" t="s">
        <v>135</v>
      </c>
      <c r="E17" s="6"/>
      <c r="F17" s="9">
        <v>730</v>
      </c>
      <c r="G17" s="9"/>
      <c r="H17" s="9">
        <v>745</v>
      </c>
      <c r="I17" s="9"/>
      <c r="J17" s="9">
        <f>ROUND((F17-H17),5)</f>
        <v>-15</v>
      </c>
      <c r="L17" s="8"/>
    </row>
    <row r="18" spans="1:12" ht="16.5" thickBot="1" x14ac:dyDescent="0.3">
      <c r="A18" s="6"/>
      <c r="B18" s="6"/>
      <c r="C18" s="6"/>
      <c r="D18" s="6" t="s">
        <v>190</v>
      </c>
      <c r="E18" s="6"/>
      <c r="F18" s="24">
        <v>1641.7</v>
      </c>
      <c r="G18" s="9"/>
      <c r="H18" s="24">
        <v>100</v>
      </c>
      <c r="I18" s="9"/>
      <c r="J18" s="24">
        <f>ROUND((F18-H18),5)</f>
        <v>1541.7</v>
      </c>
      <c r="L18" s="8"/>
    </row>
    <row r="19" spans="1:12" ht="16.5" thickBot="1" x14ac:dyDescent="0.3">
      <c r="A19" s="6"/>
      <c r="B19" s="6"/>
      <c r="C19" s="6" t="s">
        <v>7</v>
      </c>
      <c r="D19" s="6"/>
      <c r="E19" s="6"/>
      <c r="F19" s="25">
        <f>ROUND(SUM(F16:F18),5)</f>
        <v>2371.6999999999998</v>
      </c>
      <c r="G19" s="9"/>
      <c r="H19" s="25">
        <f>ROUND(SUM(H16:H18),5)</f>
        <v>845</v>
      </c>
      <c r="I19" s="9"/>
      <c r="J19" s="25">
        <f>ROUND((F19-H19),5)</f>
        <v>1526.7</v>
      </c>
      <c r="L19" s="8"/>
    </row>
    <row r="20" spans="1:12" x14ac:dyDescent="0.25">
      <c r="A20" s="6"/>
      <c r="B20" s="6" t="s">
        <v>8</v>
      </c>
      <c r="C20" s="6"/>
      <c r="D20" s="6"/>
      <c r="E20" s="6"/>
      <c r="F20" s="9">
        <f>ROUND(F7+F12+F15+F19,5)</f>
        <v>621435.65</v>
      </c>
      <c r="G20" s="9"/>
      <c r="H20" s="9">
        <f>ROUND(H7+H12+H15+H19,5)</f>
        <v>740020.87</v>
      </c>
      <c r="I20" s="9"/>
      <c r="J20" s="9">
        <f>ROUND((F20-H20),5)</f>
        <v>-118585.22</v>
      </c>
      <c r="L20" s="8"/>
    </row>
    <row r="21" spans="1:12" x14ac:dyDescent="0.25">
      <c r="A21" s="6"/>
      <c r="B21" s="6" t="s">
        <v>9</v>
      </c>
      <c r="C21" s="6"/>
      <c r="D21" s="6"/>
      <c r="E21" s="6"/>
      <c r="F21" s="9"/>
      <c r="G21" s="9"/>
      <c r="H21" s="9"/>
      <c r="I21" s="9"/>
      <c r="J21" s="9"/>
      <c r="L21" s="8"/>
    </row>
    <row r="22" spans="1:12" x14ac:dyDescent="0.25">
      <c r="A22" s="6"/>
      <c r="B22" s="6"/>
      <c r="C22" s="6" t="s">
        <v>171</v>
      </c>
      <c r="D22" s="6"/>
      <c r="E22" s="6"/>
      <c r="F22" s="30">
        <v>513087.14</v>
      </c>
      <c r="G22" s="9"/>
      <c r="H22" s="30">
        <v>513087.14</v>
      </c>
      <c r="I22" s="9"/>
      <c r="J22" s="9">
        <f t="shared" ref="J22" si="0">ROUND((F22-H22),5)</f>
        <v>0</v>
      </c>
      <c r="L22" s="8"/>
    </row>
    <row r="23" spans="1:12" ht="30.75" x14ac:dyDescent="0.25">
      <c r="A23" s="6"/>
      <c r="B23" s="6"/>
      <c r="C23" s="6" t="s">
        <v>51</v>
      </c>
      <c r="D23" s="6"/>
      <c r="E23" s="6"/>
      <c r="F23" s="9">
        <v>126658.57</v>
      </c>
      <c r="G23" s="9"/>
      <c r="H23" s="9">
        <v>116943.26</v>
      </c>
      <c r="I23" s="9"/>
      <c r="J23" s="9">
        <f t="shared" ref="J23:J30" si="1">ROUND((F23-H23),5)</f>
        <v>9715.31</v>
      </c>
      <c r="L23" s="8" t="s">
        <v>130</v>
      </c>
    </row>
    <row r="24" spans="1:12" x14ac:dyDescent="0.25">
      <c r="A24" s="6"/>
      <c r="B24" s="6"/>
      <c r="C24" s="6" t="s">
        <v>52</v>
      </c>
      <c r="D24" s="6"/>
      <c r="E24" s="6"/>
      <c r="F24" s="9">
        <v>11547.29</v>
      </c>
      <c r="G24" s="9"/>
      <c r="H24" s="9">
        <v>0</v>
      </c>
      <c r="I24" s="9"/>
      <c r="J24" s="9">
        <f t="shared" si="1"/>
        <v>11547.29</v>
      </c>
      <c r="L24" s="8" t="s">
        <v>133</v>
      </c>
    </row>
    <row r="25" spans="1:12" x14ac:dyDescent="0.25">
      <c r="A25" s="6"/>
      <c r="B25" s="6"/>
      <c r="C25" s="6" t="s">
        <v>53</v>
      </c>
      <c r="D25" s="6"/>
      <c r="E25" s="6"/>
      <c r="F25" s="9">
        <v>30037.06</v>
      </c>
      <c r="G25" s="9"/>
      <c r="H25" s="9">
        <v>25006.25</v>
      </c>
      <c r="I25" s="9"/>
      <c r="J25" s="9">
        <f t="shared" si="1"/>
        <v>5030.8100000000004</v>
      </c>
      <c r="L25" s="8" t="s">
        <v>134</v>
      </c>
    </row>
    <row r="26" spans="1:12" x14ac:dyDescent="0.25">
      <c r="A26" s="6"/>
      <c r="B26" s="6"/>
      <c r="C26" s="6" t="s">
        <v>125</v>
      </c>
      <c r="D26" s="6"/>
      <c r="E26" s="6"/>
      <c r="F26" s="9">
        <v>-111157.38</v>
      </c>
      <c r="G26" s="9"/>
      <c r="H26" s="9">
        <v>-98001.3</v>
      </c>
      <c r="I26" s="9"/>
      <c r="J26" s="9">
        <f t="shared" si="1"/>
        <v>-13156.08</v>
      </c>
    </row>
    <row r="27" spans="1:12" x14ac:dyDescent="0.25">
      <c r="A27" s="6"/>
      <c r="B27" s="6"/>
      <c r="C27" s="6" t="s">
        <v>54</v>
      </c>
      <c r="D27" s="6"/>
      <c r="E27" s="6"/>
      <c r="F27" s="9">
        <v>-97053.82</v>
      </c>
      <c r="G27" s="9"/>
      <c r="H27" s="9">
        <v>-81209.83</v>
      </c>
      <c r="I27" s="9"/>
      <c r="J27" s="9">
        <f t="shared" si="1"/>
        <v>-15843.99</v>
      </c>
    </row>
    <row r="28" spans="1:12" x14ac:dyDescent="0.25">
      <c r="A28" s="6"/>
      <c r="B28" s="6"/>
      <c r="C28" s="6" t="s">
        <v>55</v>
      </c>
      <c r="D28" s="6"/>
      <c r="E28" s="6"/>
      <c r="F28" s="9">
        <v>-6089.1</v>
      </c>
      <c r="G28" s="9"/>
      <c r="H28" s="9">
        <v>0</v>
      </c>
      <c r="I28" s="9"/>
      <c r="J28" s="9">
        <f t="shared" si="1"/>
        <v>-6089.1</v>
      </c>
      <c r="L28" s="8"/>
    </row>
    <row r="29" spans="1:12" ht="16.5" thickBot="1" x14ac:dyDescent="0.3">
      <c r="A29" s="6"/>
      <c r="B29" s="6"/>
      <c r="C29" s="6" t="s">
        <v>56</v>
      </c>
      <c r="D29" s="6"/>
      <c r="E29" s="6"/>
      <c r="F29" s="23">
        <v>-26436.97</v>
      </c>
      <c r="G29" s="9"/>
      <c r="H29" s="23">
        <v>-21230.53</v>
      </c>
      <c r="I29" s="9"/>
      <c r="J29" s="23">
        <f t="shared" si="1"/>
        <v>-5206.4399999999996</v>
      </c>
    </row>
    <row r="30" spans="1:12" x14ac:dyDescent="0.25">
      <c r="A30" s="6"/>
      <c r="B30" s="6" t="s">
        <v>10</v>
      </c>
      <c r="C30" s="6"/>
      <c r="D30" s="6"/>
      <c r="E30" s="6"/>
      <c r="F30" s="9">
        <f>ROUND(SUM(F21:F29),5)</f>
        <v>440592.79</v>
      </c>
      <c r="G30" s="9"/>
      <c r="H30" s="9">
        <f>ROUND(SUM(H21:H29),5)</f>
        <v>454594.99</v>
      </c>
      <c r="I30" s="9"/>
      <c r="J30" s="9">
        <f t="shared" si="1"/>
        <v>-14002.2</v>
      </c>
      <c r="L30" s="8"/>
    </row>
    <row r="31" spans="1:12" x14ac:dyDescent="0.25">
      <c r="A31" s="6"/>
      <c r="B31" s="6" t="s">
        <v>11</v>
      </c>
      <c r="C31" s="6"/>
      <c r="D31" s="6"/>
      <c r="E31" s="6"/>
      <c r="F31" s="9"/>
      <c r="G31" s="9"/>
      <c r="H31" s="9"/>
      <c r="I31" s="9"/>
      <c r="J31" s="9"/>
    </row>
    <row r="32" spans="1:12" x14ac:dyDescent="0.25">
      <c r="A32" s="6"/>
      <c r="B32" s="6"/>
      <c r="C32" s="6" t="s">
        <v>57</v>
      </c>
      <c r="D32" s="6"/>
      <c r="E32" s="6"/>
      <c r="F32" s="9">
        <v>2093911.31</v>
      </c>
      <c r="G32" s="9"/>
      <c r="H32" s="9">
        <v>2262695.6</v>
      </c>
      <c r="I32" s="9"/>
      <c r="J32" s="9">
        <f>ROUND((F32-H32),5)</f>
        <v>-168784.29</v>
      </c>
      <c r="L32" s="8" t="s">
        <v>175</v>
      </c>
    </row>
    <row r="33" spans="1:12" x14ac:dyDescent="0.25">
      <c r="A33" s="6"/>
      <c r="B33" s="6"/>
      <c r="C33" s="6" t="s">
        <v>191</v>
      </c>
      <c r="D33" s="6"/>
      <c r="E33" s="6"/>
      <c r="F33" s="9">
        <v>333245.37</v>
      </c>
      <c r="G33" s="9"/>
      <c r="H33" s="9">
        <v>320527.65999999997</v>
      </c>
      <c r="I33" s="9"/>
      <c r="J33" s="9">
        <f>ROUND((F33-H33),5)</f>
        <v>12717.71</v>
      </c>
      <c r="L33" s="8"/>
    </row>
    <row r="34" spans="1:12" ht="16.5" thickBot="1" x14ac:dyDescent="0.3">
      <c r="A34" s="6"/>
      <c r="B34" s="6"/>
      <c r="C34" s="6" t="s">
        <v>136</v>
      </c>
      <c r="D34" s="6"/>
      <c r="E34" s="6"/>
      <c r="F34" s="24">
        <v>1169.04</v>
      </c>
      <c r="G34" s="9"/>
      <c r="H34" s="24">
        <v>0</v>
      </c>
      <c r="I34" s="9"/>
      <c r="J34" s="24">
        <f>ROUND((F34-H34),5)</f>
        <v>1169.04</v>
      </c>
    </row>
    <row r="35" spans="1:12" ht="16.5" thickBot="1" x14ac:dyDescent="0.3">
      <c r="A35" s="6"/>
      <c r="B35" s="6" t="s">
        <v>12</v>
      </c>
      <c r="C35" s="6"/>
      <c r="D35" s="6"/>
      <c r="E35" s="6"/>
      <c r="F35" s="26">
        <f>ROUND(SUM(F31:F34),5)</f>
        <v>2428325.7200000002</v>
      </c>
      <c r="G35" s="9"/>
      <c r="H35" s="26">
        <f>ROUND(SUM(H31:H34),5)</f>
        <v>2583223.2599999998</v>
      </c>
      <c r="I35" s="9"/>
      <c r="J35" s="26">
        <f>ROUND((F35-H35),5)</f>
        <v>-154897.54</v>
      </c>
    </row>
    <row r="36" spans="1:12" s="7" customFormat="1" ht="24" customHeight="1" thickBot="1" x14ac:dyDescent="0.3">
      <c r="A36" s="2" t="s">
        <v>13</v>
      </c>
      <c r="B36" s="2"/>
      <c r="C36" s="2"/>
      <c r="D36" s="2"/>
      <c r="E36" s="2"/>
      <c r="F36" s="27">
        <f>ROUND(F6+F20+F30+F35,5)</f>
        <v>3490354.16</v>
      </c>
      <c r="G36" s="28"/>
      <c r="H36" s="27">
        <f>ROUND(H6+H20+H30+H35,5)</f>
        <v>3777839.12</v>
      </c>
      <c r="I36" s="28"/>
      <c r="J36" s="27">
        <f>ROUND((F36-H36),5)</f>
        <v>-287484.96000000002</v>
      </c>
      <c r="L36"/>
    </row>
    <row r="37" spans="1:12" ht="33" customHeight="1" thickTop="1" x14ac:dyDescent="0.25">
      <c r="A37" s="6" t="s">
        <v>14</v>
      </c>
      <c r="B37" s="6"/>
      <c r="C37" s="6"/>
      <c r="D37" s="6"/>
      <c r="E37" s="6"/>
      <c r="F37" s="9"/>
      <c r="G37" s="9"/>
      <c r="H37" s="9"/>
      <c r="I37" s="9"/>
      <c r="J37" s="9"/>
    </row>
    <row r="38" spans="1:12" x14ac:dyDescent="0.25">
      <c r="A38" s="6"/>
      <c r="B38" s="6" t="s">
        <v>15</v>
      </c>
      <c r="C38" s="6"/>
      <c r="D38" s="6"/>
      <c r="E38" s="6"/>
      <c r="F38" s="9"/>
      <c r="G38" s="9"/>
      <c r="H38" s="9"/>
      <c r="I38" s="9"/>
      <c r="J38" s="9"/>
      <c r="L38" s="8"/>
    </row>
    <row r="39" spans="1:12" x14ac:dyDescent="0.25">
      <c r="A39" s="6"/>
      <c r="B39" s="6"/>
      <c r="C39" s="6" t="s">
        <v>16</v>
      </c>
      <c r="D39" s="6"/>
      <c r="E39" s="6"/>
      <c r="F39" s="9"/>
      <c r="G39" s="9"/>
      <c r="H39" s="9"/>
      <c r="I39" s="9"/>
      <c r="J39" s="9"/>
    </row>
    <row r="40" spans="1:12" x14ac:dyDescent="0.25">
      <c r="A40" s="6"/>
      <c r="B40" s="6"/>
      <c r="C40" s="6"/>
      <c r="D40" s="6" t="s">
        <v>17</v>
      </c>
      <c r="E40" s="6"/>
      <c r="F40" s="9"/>
      <c r="G40" s="9"/>
      <c r="H40" s="9"/>
      <c r="I40" s="9"/>
      <c r="J40" s="9"/>
    </row>
    <row r="41" spans="1:12" ht="16.5" thickBot="1" x14ac:dyDescent="0.3">
      <c r="A41" s="6"/>
      <c r="B41" s="6"/>
      <c r="C41" s="6"/>
      <c r="D41" s="6"/>
      <c r="E41" s="6" t="s">
        <v>58</v>
      </c>
      <c r="F41" s="23">
        <v>66458.899999999994</v>
      </c>
      <c r="G41" s="9"/>
      <c r="H41" s="23">
        <v>34959.97</v>
      </c>
      <c r="I41" s="9"/>
      <c r="J41" s="23">
        <f>ROUND((F41-H41),5)</f>
        <v>31498.93</v>
      </c>
      <c r="L41" s="8"/>
    </row>
    <row r="42" spans="1:12" x14ac:dyDescent="0.25">
      <c r="A42" s="6"/>
      <c r="B42" s="6"/>
      <c r="C42" s="6"/>
      <c r="D42" s="6" t="s">
        <v>44</v>
      </c>
      <c r="E42" s="6"/>
      <c r="F42" s="9">
        <f>ROUND(SUM(F40:F41),5)</f>
        <v>66458.899999999994</v>
      </c>
      <c r="G42" s="9"/>
      <c r="H42" s="9">
        <f>ROUND(SUM(H40:H41),5)</f>
        <v>34959.97</v>
      </c>
      <c r="I42" s="9"/>
      <c r="J42" s="9">
        <f>ROUND((F42-H42),5)</f>
        <v>31498.93</v>
      </c>
    </row>
    <row r="43" spans="1:12" x14ac:dyDescent="0.25">
      <c r="A43" s="6"/>
      <c r="B43" s="6"/>
      <c r="C43" s="6"/>
      <c r="D43" s="6" t="s">
        <v>18</v>
      </c>
      <c r="E43" s="6"/>
      <c r="F43" s="9"/>
      <c r="G43" s="9"/>
      <c r="H43" s="9"/>
      <c r="I43" s="9"/>
      <c r="J43" s="9"/>
      <c r="L43" s="8"/>
    </row>
    <row r="44" spans="1:12" ht="16.5" thickBot="1" x14ac:dyDescent="0.3">
      <c r="A44" s="6"/>
      <c r="B44" s="6"/>
      <c r="C44" s="6"/>
      <c r="D44" s="6"/>
      <c r="E44" s="6" t="s">
        <v>59</v>
      </c>
      <c r="F44" s="23">
        <v>2814.59</v>
      </c>
      <c r="G44" s="9"/>
      <c r="H44" s="23">
        <v>8846.4599999999991</v>
      </c>
      <c r="I44" s="9"/>
      <c r="J44" s="23">
        <f>ROUND((F44-H44),5)</f>
        <v>-6031.87</v>
      </c>
    </row>
    <row r="45" spans="1:12" x14ac:dyDescent="0.25">
      <c r="A45" s="6"/>
      <c r="B45" s="6"/>
      <c r="C45" s="6"/>
      <c r="D45" s="6" t="s">
        <v>45</v>
      </c>
      <c r="E45" s="6"/>
      <c r="F45" s="9">
        <f>ROUND(SUM(F43:F44),5)</f>
        <v>2814.59</v>
      </c>
      <c r="G45" s="9"/>
      <c r="H45" s="9">
        <f>ROUND(SUM(H43:H44),5)</f>
        <v>8846.4599999999991</v>
      </c>
      <c r="I45" s="9"/>
      <c r="J45" s="9">
        <f>ROUND((F45-H45),5)</f>
        <v>-6031.87</v>
      </c>
    </row>
    <row r="46" spans="1:12" x14ac:dyDescent="0.25">
      <c r="A46" s="6"/>
      <c r="B46" s="6"/>
      <c r="C46" s="6"/>
      <c r="D46" s="6" t="s">
        <v>19</v>
      </c>
      <c r="E46" s="6"/>
      <c r="F46" s="9"/>
      <c r="G46" s="9"/>
      <c r="H46" s="9"/>
      <c r="I46" s="9"/>
      <c r="J46" s="9"/>
    </row>
    <row r="47" spans="1:12" ht="30.75" x14ac:dyDescent="0.25">
      <c r="A47" s="6"/>
      <c r="B47" s="6"/>
      <c r="C47" s="6"/>
      <c r="D47" s="6"/>
      <c r="E47" s="6" t="s">
        <v>60</v>
      </c>
      <c r="F47" s="9">
        <v>66000</v>
      </c>
      <c r="G47" s="9"/>
      <c r="H47" s="9">
        <v>91500</v>
      </c>
      <c r="I47" s="9"/>
      <c r="J47" s="9">
        <f t="shared" ref="J47:J54" si="2">ROUND((F47-H47),5)</f>
        <v>-25500</v>
      </c>
      <c r="L47" s="8" t="s">
        <v>181</v>
      </c>
    </row>
    <row r="48" spans="1:12" x14ac:dyDescent="0.25">
      <c r="A48" s="6"/>
      <c r="B48" s="6"/>
      <c r="C48" s="6"/>
      <c r="D48" s="6"/>
      <c r="E48" s="6" t="s">
        <v>61</v>
      </c>
      <c r="F48" s="9">
        <v>18333.330000000002</v>
      </c>
      <c r="G48" s="9"/>
      <c r="H48" s="9">
        <v>18333.330000000002</v>
      </c>
      <c r="I48" s="9"/>
      <c r="J48" s="9">
        <f t="shared" si="2"/>
        <v>0</v>
      </c>
    </row>
    <row r="49" spans="1:12" x14ac:dyDescent="0.25">
      <c r="A49" s="6"/>
      <c r="B49" s="6"/>
      <c r="C49" s="6"/>
      <c r="D49" s="6"/>
      <c r="E49" s="6" t="s">
        <v>62</v>
      </c>
      <c r="F49" s="9">
        <v>7735.46</v>
      </c>
      <c r="G49" s="9"/>
      <c r="H49" s="9">
        <v>8155</v>
      </c>
      <c r="I49" s="9"/>
      <c r="J49" s="9">
        <f t="shared" si="2"/>
        <v>-419.54</v>
      </c>
    </row>
    <row r="50" spans="1:12" x14ac:dyDescent="0.25">
      <c r="A50" s="6"/>
      <c r="B50" s="6"/>
      <c r="C50" s="6"/>
      <c r="D50" s="6"/>
      <c r="E50" s="6" t="s">
        <v>63</v>
      </c>
      <c r="F50" s="9">
        <v>4580</v>
      </c>
      <c r="G50" s="9"/>
      <c r="H50" s="9">
        <v>4580</v>
      </c>
      <c r="I50" s="9"/>
      <c r="J50" s="9">
        <f t="shared" si="2"/>
        <v>0</v>
      </c>
    </row>
    <row r="51" spans="1:12" x14ac:dyDescent="0.25">
      <c r="A51" s="6"/>
      <c r="B51" s="6"/>
      <c r="C51" s="6"/>
      <c r="D51" s="6"/>
      <c r="E51" s="6" t="s">
        <v>126</v>
      </c>
      <c r="F51" s="9">
        <v>560000</v>
      </c>
      <c r="G51" s="9"/>
      <c r="H51" s="9">
        <v>534000</v>
      </c>
      <c r="I51" s="9"/>
      <c r="J51" s="9">
        <f t="shared" si="2"/>
        <v>26000</v>
      </c>
    </row>
    <row r="52" spans="1:12" ht="16.5" thickBot="1" x14ac:dyDescent="0.3">
      <c r="A52" s="6"/>
      <c r="B52" s="6"/>
      <c r="C52" s="6"/>
      <c r="D52" s="6"/>
      <c r="E52" s="6" t="s">
        <v>137</v>
      </c>
      <c r="F52" s="24">
        <v>47555</v>
      </c>
      <c r="G52" s="9"/>
      <c r="H52" s="24">
        <v>31450</v>
      </c>
      <c r="I52" s="9"/>
      <c r="J52" s="24">
        <f t="shared" si="2"/>
        <v>16105</v>
      </c>
      <c r="L52" s="8"/>
    </row>
    <row r="53" spans="1:12" ht="16.5" thickBot="1" x14ac:dyDescent="0.3">
      <c r="A53" s="6"/>
      <c r="B53" s="6"/>
      <c r="C53" s="6"/>
      <c r="D53" s="6" t="s">
        <v>20</v>
      </c>
      <c r="E53" s="6"/>
      <c r="F53" s="25">
        <f>ROUND(SUM(F46:F52),5)</f>
        <v>704203.79</v>
      </c>
      <c r="G53" s="9"/>
      <c r="H53" s="25">
        <f>ROUND(SUM(H46:H52),5)</f>
        <v>688018.33</v>
      </c>
      <c r="I53" s="9"/>
      <c r="J53" s="25">
        <f t="shared" si="2"/>
        <v>16185.46</v>
      </c>
      <c r="L53" s="8"/>
    </row>
    <row r="54" spans="1:12" x14ac:dyDescent="0.25">
      <c r="A54" s="6"/>
      <c r="B54" s="6"/>
      <c r="C54" s="6" t="s">
        <v>21</v>
      </c>
      <c r="D54" s="6"/>
      <c r="E54" s="6"/>
      <c r="F54" s="9">
        <f>ROUND(F39+F42+F45+F53,5)</f>
        <v>773477.28</v>
      </c>
      <c r="G54" s="9"/>
      <c r="H54" s="9">
        <f>ROUND(H39+H42+H45+H53,5)</f>
        <v>731824.76</v>
      </c>
      <c r="I54" s="9"/>
      <c r="J54" s="9">
        <f t="shared" si="2"/>
        <v>41652.519999999997</v>
      </c>
    </row>
    <row r="55" spans="1:12" x14ac:dyDescent="0.25">
      <c r="A55" s="6"/>
      <c r="B55" s="6"/>
      <c r="C55" s="6" t="s">
        <v>22</v>
      </c>
      <c r="D55" s="6"/>
      <c r="E55" s="6"/>
      <c r="F55" s="9"/>
      <c r="G55" s="9"/>
      <c r="H55" s="9"/>
      <c r="I55" s="9"/>
      <c r="J55" s="9"/>
    </row>
    <row r="56" spans="1:12" ht="16.5" thickBot="1" x14ac:dyDescent="0.3">
      <c r="A56" s="6"/>
      <c r="B56" s="6"/>
      <c r="C56" s="6"/>
      <c r="D56" s="6" t="s">
        <v>64</v>
      </c>
      <c r="E56" s="6"/>
      <c r="F56" s="24">
        <v>16235.74</v>
      </c>
      <c r="G56" s="9"/>
      <c r="H56" s="24">
        <v>20796.060000000001</v>
      </c>
      <c r="I56" s="9"/>
      <c r="J56" s="24">
        <f>ROUND((F56-H56),5)</f>
        <v>-4560.32</v>
      </c>
    </row>
    <row r="57" spans="1:12" ht="16.5" thickBot="1" x14ac:dyDescent="0.3">
      <c r="A57" s="6"/>
      <c r="B57" s="6"/>
      <c r="C57" s="6" t="s">
        <v>46</v>
      </c>
      <c r="D57" s="6"/>
      <c r="E57" s="6"/>
      <c r="F57" s="25">
        <f>ROUND(SUM(F55:F56),5)</f>
        <v>16235.74</v>
      </c>
      <c r="G57" s="9"/>
      <c r="H57" s="25">
        <f>ROUND(SUM(H55:H56),5)</f>
        <v>20796.060000000001</v>
      </c>
      <c r="I57" s="9"/>
      <c r="J57" s="25">
        <f>ROUND((F57-H57),5)</f>
        <v>-4560.32</v>
      </c>
      <c r="L57" s="8"/>
    </row>
    <row r="58" spans="1:12" x14ac:dyDescent="0.25">
      <c r="A58" s="6"/>
      <c r="B58" s="6" t="s">
        <v>23</v>
      </c>
      <c r="C58" s="6"/>
      <c r="D58" s="6"/>
      <c r="E58" s="6"/>
      <c r="F58" s="9">
        <f>ROUND(F38+F54+F57,5)</f>
        <v>789713.02</v>
      </c>
      <c r="G58" s="9"/>
      <c r="H58" s="9">
        <f>ROUND(H38+H54+H57,5)</f>
        <v>752620.82</v>
      </c>
      <c r="I58" s="9"/>
      <c r="J58" s="9">
        <f>ROUND((F58-H58),5)</f>
        <v>37092.199999999997</v>
      </c>
      <c r="L58" s="8"/>
    </row>
    <row r="59" spans="1:12" x14ac:dyDescent="0.25">
      <c r="A59" s="6"/>
      <c r="B59" s="6" t="s">
        <v>24</v>
      </c>
      <c r="C59" s="6"/>
      <c r="D59" s="6"/>
      <c r="E59" s="6"/>
      <c r="F59" s="9"/>
      <c r="G59" s="9"/>
      <c r="H59" s="9"/>
      <c r="I59" s="9"/>
      <c r="J59" s="9"/>
      <c r="L59" s="8"/>
    </row>
    <row r="60" spans="1:12" x14ac:dyDescent="0.25">
      <c r="A60" s="6"/>
      <c r="B60" s="6"/>
      <c r="C60" s="6" t="s">
        <v>109</v>
      </c>
      <c r="D60" s="6"/>
      <c r="E60" s="6"/>
      <c r="F60" s="9">
        <f>2225510.77+415148.14+329256.73</f>
        <v>2969915.64</v>
      </c>
      <c r="G60" s="9"/>
      <c r="H60" s="9">
        <f>2025928.51+428304.22+299216.8</f>
        <v>2753449.53</v>
      </c>
      <c r="I60" s="9"/>
      <c r="J60" s="9">
        <f>ROUND((F60-H60),5)</f>
        <v>216466.11</v>
      </c>
      <c r="L60" s="8"/>
    </row>
    <row r="61" spans="1:12" ht="16.5" thickBot="1" x14ac:dyDescent="0.3">
      <c r="A61" s="6"/>
      <c r="B61" s="6"/>
      <c r="C61" s="6" t="s">
        <v>25</v>
      </c>
      <c r="D61" s="6"/>
      <c r="E61" s="6"/>
      <c r="F61" s="24">
        <f>-304396.76+31133.62+3988.64</f>
        <v>-269274.5</v>
      </c>
      <c r="G61" s="9"/>
      <c r="H61" s="24">
        <f>219324.29+31133.62+21310.86</f>
        <v>271768.77</v>
      </c>
      <c r="I61" s="9"/>
      <c r="J61" s="24">
        <f>ROUND((F61-H61),5)</f>
        <v>-541043.27</v>
      </c>
      <c r="L61" s="8"/>
    </row>
    <row r="62" spans="1:12" ht="16.5" thickBot="1" x14ac:dyDescent="0.3">
      <c r="A62" s="6"/>
      <c r="B62" s="6" t="s">
        <v>26</v>
      </c>
      <c r="C62" s="6"/>
      <c r="D62" s="6"/>
      <c r="E62" s="6"/>
      <c r="F62" s="26">
        <f>ROUND(SUM(F59:F61),5)</f>
        <v>2700641.14</v>
      </c>
      <c r="G62" s="9"/>
      <c r="H62" s="26">
        <f>ROUND(SUM(H59:H61),5)</f>
        <v>3025218.3</v>
      </c>
      <c r="I62" s="9"/>
      <c r="J62" s="26">
        <f>ROUND((F62-H62),5)</f>
        <v>-324577.15999999997</v>
      </c>
    </row>
    <row r="63" spans="1:12" s="7" customFormat="1" ht="24" customHeight="1" thickBot="1" x14ac:dyDescent="0.3">
      <c r="A63" s="2" t="s">
        <v>27</v>
      </c>
      <c r="B63" s="2"/>
      <c r="C63" s="2"/>
      <c r="D63" s="2"/>
      <c r="E63" s="2"/>
      <c r="F63" s="27">
        <f>ROUND(F37+F58+F62,5)</f>
        <v>3490354.16</v>
      </c>
      <c r="G63" s="28"/>
      <c r="H63" s="27">
        <f>ROUND(H37+H58+H62,5)</f>
        <v>3777839.12</v>
      </c>
      <c r="I63" s="28"/>
      <c r="J63" s="27">
        <f>ROUND((F63-H63),5)</f>
        <v>-287484.96000000002</v>
      </c>
      <c r="L63"/>
    </row>
    <row r="64" spans="1:12" ht="16.5" thickTop="1" x14ac:dyDescent="0.25"/>
    <row r="75" spans="12:12" x14ac:dyDescent="0.25">
      <c r="L75" s="7"/>
    </row>
  </sheetData>
  <mergeCells count="3">
    <mergeCell ref="A1:L1"/>
    <mergeCell ref="A2:L2"/>
    <mergeCell ref="A3:L3"/>
  </mergeCells>
  <pageMargins left="0.7" right="0.7" top="0.75" bottom="0.75" header="0.1" footer="0.3"/>
  <pageSetup scale="64" orientation="portrait" r:id="rId1"/>
  <headerFooter>
    <oddFooter>&amp;R&amp;"Arial,Bold"&amp;12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3962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96289" r:id="rId4" name="FILTER"/>
      </mc:Fallback>
    </mc:AlternateContent>
    <mc:AlternateContent xmlns:mc="http://schemas.openxmlformats.org/markup-compatibility/2006">
      <mc:Choice Requires="x14">
        <control shapeId="3962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96290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89"/>
  <sheetViews>
    <sheetView workbookViewId="0">
      <pane xSplit="5" ySplit="5" topLeftCell="F6" activePane="bottomRight" state="frozenSplit"/>
      <selection pane="topRight" activeCell="F1" sqref="F1"/>
      <selection pane="bottomLeft" activeCell="A6" sqref="A6"/>
      <selection pane="bottomRight" activeCell="L61" sqref="L61"/>
    </sheetView>
  </sheetViews>
  <sheetFormatPr defaultRowHeight="15.75" x14ac:dyDescent="0.25"/>
  <cols>
    <col min="1" max="4" width="3" style="17" customWidth="1"/>
    <col min="5" max="5" width="44.7109375" style="17" customWidth="1"/>
    <col min="6" max="6" width="15.42578125" style="18" bestFit="1" customWidth="1"/>
    <col min="7" max="7" width="2.28515625" style="18" customWidth="1"/>
    <col min="8" max="8" width="15.42578125" style="18" bestFit="1" customWidth="1"/>
    <col min="9" max="9" width="2.28515625" style="18" customWidth="1"/>
    <col min="10" max="10" width="14.28515625" style="18" bestFit="1" customWidth="1"/>
    <col min="11" max="11" width="2" customWidth="1"/>
    <col min="12" max="12" width="45.85546875" customWidth="1"/>
  </cols>
  <sheetData>
    <row r="1" spans="1:12" x14ac:dyDescent="0.2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35" t="s">
        <v>183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 thickBot="1" x14ac:dyDescent="0.3">
      <c r="A4" s="6"/>
      <c r="B4" s="6"/>
      <c r="C4" s="6"/>
      <c r="D4" s="6"/>
      <c r="E4" s="6"/>
      <c r="F4" s="13"/>
      <c r="G4" s="12"/>
      <c r="H4" s="13"/>
      <c r="I4" s="12"/>
      <c r="J4" s="13"/>
    </row>
    <row r="5" spans="1:12" s="16" customFormat="1" ht="17.25" thickTop="1" thickBot="1" x14ac:dyDescent="0.3">
      <c r="A5" s="14"/>
      <c r="B5" s="14"/>
      <c r="C5" s="14"/>
      <c r="D5" s="14"/>
      <c r="E5" s="14"/>
      <c r="F5" s="4" t="s">
        <v>184</v>
      </c>
      <c r="G5" s="15"/>
      <c r="H5" s="4" t="s">
        <v>185</v>
      </c>
      <c r="I5" s="15"/>
      <c r="J5" s="4" t="s">
        <v>40</v>
      </c>
      <c r="L5" s="10" t="s">
        <v>39</v>
      </c>
    </row>
    <row r="6" spans="1:12" ht="16.5" thickTop="1" x14ac:dyDescent="0.25">
      <c r="A6" s="6"/>
      <c r="B6" s="6" t="s">
        <v>28</v>
      </c>
      <c r="C6" s="6"/>
      <c r="D6" s="6"/>
      <c r="E6" s="6"/>
      <c r="F6" s="5"/>
      <c r="G6" s="6"/>
      <c r="H6" s="5"/>
      <c r="I6" s="6"/>
      <c r="J6" s="5"/>
      <c r="L6" s="19"/>
    </row>
    <row r="7" spans="1:12" x14ac:dyDescent="0.25">
      <c r="A7" s="6"/>
      <c r="B7" s="6"/>
      <c r="C7" s="6"/>
      <c r="D7" s="6" t="s">
        <v>29</v>
      </c>
      <c r="E7" s="6"/>
      <c r="F7" s="5"/>
      <c r="G7" s="6"/>
      <c r="H7" s="5"/>
      <c r="I7" s="6"/>
      <c r="J7" s="5"/>
      <c r="L7" s="19"/>
    </row>
    <row r="8" spans="1:12" x14ac:dyDescent="0.25">
      <c r="A8" s="6"/>
      <c r="B8" s="6"/>
      <c r="C8" s="6"/>
      <c r="D8" s="6"/>
      <c r="E8" s="6" t="s">
        <v>65</v>
      </c>
      <c r="F8" s="9">
        <v>829086.49</v>
      </c>
      <c r="G8" s="9"/>
      <c r="H8" s="9">
        <v>813290.34</v>
      </c>
      <c r="I8" s="9"/>
      <c r="J8" s="9">
        <f t="shared" ref="J8:J30" si="0">ROUND((F8-H8),5)</f>
        <v>15796.15</v>
      </c>
      <c r="L8" s="8"/>
    </row>
    <row r="9" spans="1:12" x14ac:dyDescent="0.25">
      <c r="A9" s="6"/>
      <c r="B9" s="6"/>
      <c r="C9" s="6"/>
      <c r="D9" s="6"/>
      <c r="E9" s="6" t="s">
        <v>66</v>
      </c>
      <c r="F9" s="9">
        <v>24855</v>
      </c>
      <c r="G9" s="9"/>
      <c r="H9" s="9">
        <v>21686.34</v>
      </c>
      <c r="I9" s="9"/>
      <c r="J9" s="9">
        <f t="shared" si="0"/>
        <v>3168.66</v>
      </c>
      <c r="L9" s="8"/>
    </row>
    <row r="10" spans="1:12" ht="30.75" x14ac:dyDescent="0.25">
      <c r="A10" s="6"/>
      <c r="B10" s="6"/>
      <c r="C10" s="6"/>
      <c r="D10" s="6"/>
      <c r="E10" s="6" t="s">
        <v>67</v>
      </c>
      <c r="F10" s="9">
        <v>33160</v>
      </c>
      <c r="G10" s="9"/>
      <c r="H10" s="9">
        <v>56597.5</v>
      </c>
      <c r="I10" s="9"/>
      <c r="J10" s="9">
        <f t="shared" si="0"/>
        <v>-23437.5</v>
      </c>
      <c r="L10" s="8" t="s">
        <v>165</v>
      </c>
    </row>
    <row r="11" spans="1:12" x14ac:dyDescent="0.25">
      <c r="A11" s="6"/>
      <c r="B11" s="6"/>
      <c r="C11" s="6"/>
      <c r="D11" s="6"/>
      <c r="E11" s="6" t="s">
        <v>161</v>
      </c>
      <c r="F11" s="9">
        <v>69775</v>
      </c>
      <c r="G11" s="9"/>
      <c r="H11" s="9">
        <v>67200</v>
      </c>
      <c r="I11" s="9"/>
      <c r="J11" s="9">
        <f t="shared" si="0"/>
        <v>2575</v>
      </c>
    </row>
    <row r="12" spans="1:12" x14ac:dyDescent="0.25">
      <c r="A12" s="6"/>
      <c r="B12" s="6"/>
      <c r="C12" s="6"/>
      <c r="D12" s="6"/>
      <c r="E12" s="6" t="s">
        <v>162</v>
      </c>
      <c r="F12" s="9">
        <v>68385</v>
      </c>
      <c r="G12" s="9"/>
      <c r="H12" s="9">
        <v>64542</v>
      </c>
      <c r="I12" s="9"/>
      <c r="J12" s="9">
        <f t="shared" si="0"/>
        <v>3843</v>
      </c>
    </row>
    <row r="13" spans="1:12" x14ac:dyDescent="0.25">
      <c r="A13" s="6"/>
      <c r="B13" s="6"/>
      <c r="C13" s="6"/>
      <c r="D13" s="6"/>
      <c r="E13" s="6" t="s">
        <v>178</v>
      </c>
      <c r="F13" s="9">
        <v>2000</v>
      </c>
      <c r="G13" s="9"/>
      <c r="H13" s="9">
        <v>62000</v>
      </c>
      <c r="I13" s="9"/>
      <c r="J13" s="9">
        <f t="shared" si="0"/>
        <v>-60000</v>
      </c>
    </row>
    <row r="14" spans="1:12" x14ac:dyDescent="0.25">
      <c r="A14" s="6"/>
      <c r="B14" s="6"/>
      <c r="C14" s="6"/>
      <c r="D14" s="6"/>
      <c r="E14" s="6" t="s">
        <v>138</v>
      </c>
      <c r="F14" s="9">
        <v>33291.870000000003</v>
      </c>
      <c r="G14" s="9"/>
      <c r="H14" s="9">
        <v>33266</v>
      </c>
      <c r="I14" s="9"/>
      <c r="J14" s="9">
        <f t="shared" si="0"/>
        <v>25.87</v>
      </c>
      <c r="L14" s="8"/>
    </row>
    <row r="15" spans="1:12" x14ac:dyDescent="0.25">
      <c r="A15" s="6"/>
      <c r="B15" s="6"/>
      <c r="C15" s="6"/>
      <c r="D15" s="6"/>
      <c r="E15" s="6" t="s">
        <v>139</v>
      </c>
      <c r="F15" s="9">
        <v>174707.05</v>
      </c>
      <c r="G15" s="9"/>
      <c r="H15" s="9">
        <v>0</v>
      </c>
      <c r="I15" s="9"/>
      <c r="J15" s="9">
        <f t="shared" si="0"/>
        <v>174707.05</v>
      </c>
      <c r="L15" s="8"/>
    </row>
    <row r="16" spans="1:12" ht="30.75" x14ac:dyDescent="0.25">
      <c r="A16" s="6"/>
      <c r="B16" s="6"/>
      <c r="C16" s="6"/>
      <c r="D16" s="6"/>
      <c r="E16" s="6" t="s">
        <v>68</v>
      </c>
      <c r="F16" s="9">
        <v>0</v>
      </c>
      <c r="G16" s="9"/>
      <c r="H16" s="9">
        <v>15000</v>
      </c>
      <c r="I16" s="9"/>
      <c r="J16" s="9">
        <f t="shared" si="0"/>
        <v>-15000</v>
      </c>
      <c r="L16" s="8" t="s">
        <v>156</v>
      </c>
    </row>
    <row r="17" spans="1:12" x14ac:dyDescent="0.25">
      <c r="A17" s="6"/>
      <c r="B17" s="6"/>
      <c r="C17" s="6"/>
      <c r="D17" s="6"/>
      <c r="E17" s="6" t="s">
        <v>163</v>
      </c>
      <c r="F17" s="9">
        <v>2000</v>
      </c>
      <c r="G17" s="9"/>
      <c r="H17" s="9">
        <v>24000</v>
      </c>
      <c r="I17" s="9"/>
      <c r="J17" s="9">
        <f t="shared" si="0"/>
        <v>-22000</v>
      </c>
    </row>
    <row r="18" spans="1:12" x14ac:dyDescent="0.25">
      <c r="A18" s="6"/>
      <c r="B18" s="6"/>
      <c r="C18" s="6"/>
      <c r="D18" s="6"/>
      <c r="E18" s="6" t="s">
        <v>69</v>
      </c>
      <c r="F18" s="9">
        <v>72780.75</v>
      </c>
      <c r="G18" s="9"/>
      <c r="H18" s="9">
        <v>47700</v>
      </c>
      <c r="I18" s="9"/>
      <c r="J18" s="9">
        <f t="shared" si="0"/>
        <v>25080.75</v>
      </c>
    </row>
    <row r="19" spans="1:12" x14ac:dyDescent="0.25">
      <c r="A19" s="6"/>
      <c r="B19" s="6"/>
      <c r="C19" s="6"/>
      <c r="D19" s="6"/>
      <c r="E19" s="6" t="s">
        <v>148</v>
      </c>
      <c r="F19" s="9">
        <v>0</v>
      </c>
      <c r="G19" s="9"/>
      <c r="H19" s="9">
        <v>25</v>
      </c>
      <c r="I19" s="9"/>
      <c r="J19" s="9">
        <f t="shared" si="0"/>
        <v>-25</v>
      </c>
      <c r="L19" s="3"/>
    </row>
    <row r="20" spans="1:12" x14ac:dyDescent="0.25">
      <c r="A20" s="6"/>
      <c r="B20" s="6"/>
      <c r="C20" s="6"/>
      <c r="D20" s="6"/>
      <c r="E20" s="6" t="s">
        <v>154</v>
      </c>
      <c r="F20" s="9">
        <v>4048.12</v>
      </c>
      <c r="G20" s="9"/>
      <c r="H20" s="9">
        <v>3771.68</v>
      </c>
      <c r="I20" s="9"/>
      <c r="J20" s="9">
        <f t="shared" si="0"/>
        <v>276.44</v>
      </c>
    </row>
    <row r="21" spans="1:12" x14ac:dyDescent="0.25">
      <c r="A21" s="6"/>
      <c r="B21" s="6"/>
      <c r="C21" s="6"/>
      <c r="D21" s="6"/>
      <c r="E21" s="6" t="s">
        <v>131</v>
      </c>
      <c r="F21" s="9">
        <v>947.32</v>
      </c>
      <c r="G21" s="9"/>
      <c r="H21" s="9">
        <v>60</v>
      </c>
      <c r="I21" s="9"/>
      <c r="J21" s="9">
        <f t="shared" si="0"/>
        <v>887.32</v>
      </c>
      <c r="L21" s="11"/>
    </row>
    <row r="22" spans="1:12" x14ac:dyDescent="0.25">
      <c r="A22" s="6"/>
      <c r="B22" s="6"/>
      <c r="C22" s="6"/>
      <c r="D22" s="6"/>
      <c r="E22" s="6" t="s">
        <v>140</v>
      </c>
      <c r="F22" s="9">
        <v>4603.5</v>
      </c>
      <c r="G22" s="9"/>
      <c r="H22" s="9">
        <v>7602.75</v>
      </c>
      <c r="I22" s="9"/>
      <c r="J22" s="9">
        <f t="shared" si="0"/>
        <v>-2999.25</v>
      </c>
      <c r="L22" s="19"/>
    </row>
    <row r="23" spans="1:12" x14ac:dyDescent="0.25">
      <c r="A23" s="6"/>
      <c r="B23" s="6"/>
      <c r="C23" s="6"/>
      <c r="D23" s="6"/>
      <c r="E23" s="6" t="s">
        <v>186</v>
      </c>
      <c r="F23" s="9">
        <v>4000</v>
      </c>
      <c r="G23" s="9"/>
      <c r="H23" s="9">
        <v>4000</v>
      </c>
      <c r="I23" s="9"/>
      <c r="J23" s="9">
        <f t="shared" si="0"/>
        <v>0</v>
      </c>
      <c r="L23" s="11"/>
    </row>
    <row r="24" spans="1:12" x14ac:dyDescent="0.25">
      <c r="A24" s="6"/>
      <c r="B24" s="6"/>
      <c r="C24" s="6"/>
      <c r="D24" s="6"/>
      <c r="E24" s="6" t="s">
        <v>149</v>
      </c>
      <c r="F24" s="9">
        <v>2815</v>
      </c>
      <c r="G24" s="9"/>
      <c r="H24" s="9">
        <v>65</v>
      </c>
      <c r="I24" s="9"/>
      <c r="J24" s="9">
        <f t="shared" si="0"/>
        <v>2750</v>
      </c>
      <c r="L24" s="11"/>
    </row>
    <row r="25" spans="1:12" x14ac:dyDescent="0.25">
      <c r="A25" s="6"/>
      <c r="B25" s="6"/>
      <c r="C25" s="6"/>
      <c r="D25" s="6"/>
      <c r="E25" s="6" t="s">
        <v>70</v>
      </c>
      <c r="F25" s="9">
        <v>4950</v>
      </c>
      <c r="G25" s="9"/>
      <c r="H25" s="9">
        <v>4950</v>
      </c>
      <c r="I25" s="9"/>
      <c r="J25" s="9">
        <f t="shared" si="0"/>
        <v>0</v>
      </c>
      <c r="L25" s="19"/>
    </row>
    <row r="26" spans="1:12" x14ac:dyDescent="0.25">
      <c r="A26" s="6"/>
      <c r="B26" s="6"/>
      <c r="C26" s="6"/>
      <c r="D26" s="6"/>
      <c r="E26" s="6" t="s">
        <v>141</v>
      </c>
      <c r="F26" s="9">
        <v>817.67</v>
      </c>
      <c r="G26" s="9"/>
      <c r="H26" s="9">
        <v>1620.68</v>
      </c>
      <c r="I26" s="9"/>
      <c r="J26" s="9">
        <f t="shared" si="0"/>
        <v>-803.01</v>
      </c>
    </row>
    <row r="27" spans="1:12" x14ac:dyDescent="0.25">
      <c r="A27" s="6"/>
      <c r="B27" s="6"/>
      <c r="C27" s="6"/>
      <c r="D27" s="6"/>
      <c r="E27" s="6" t="s">
        <v>132</v>
      </c>
      <c r="F27" s="9">
        <v>3750</v>
      </c>
      <c r="G27" s="9"/>
      <c r="H27" s="9">
        <v>0</v>
      </c>
      <c r="I27" s="9"/>
      <c r="J27" s="9">
        <f t="shared" si="0"/>
        <v>3750</v>
      </c>
      <c r="L27" s="19"/>
    </row>
    <row r="28" spans="1:12" ht="16.5" thickBot="1" x14ac:dyDescent="0.3">
      <c r="A28" s="6"/>
      <c r="B28" s="6"/>
      <c r="C28" s="6"/>
      <c r="D28" s="6"/>
      <c r="E28" s="6" t="s">
        <v>152</v>
      </c>
      <c r="F28" s="24">
        <v>2000</v>
      </c>
      <c r="G28" s="9"/>
      <c r="H28" s="24">
        <v>0</v>
      </c>
      <c r="I28" s="9"/>
      <c r="J28" s="24">
        <f t="shared" si="0"/>
        <v>2000</v>
      </c>
    </row>
    <row r="29" spans="1:12" ht="16.5" thickBot="1" x14ac:dyDescent="0.3">
      <c r="A29" s="6"/>
      <c r="B29" s="6"/>
      <c r="C29" s="6"/>
      <c r="D29" s="6" t="s">
        <v>30</v>
      </c>
      <c r="E29" s="6"/>
      <c r="F29" s="25">
        <f>ROUND(SUM(F7:F28),5)</f>
        <v>1337972.77</v>
      </c>
      <c r="G29" s="9"/>
      <c r="H29" s="25">
        <f>ROUND(SUM(H7:H28),5)</f>
        <v>1227377.29</v>
      </c>
      <c r="I29" s="9"/>
      <c r="J29" s="25">
        <f t="shared" si="0"/>
        <v>110595.48</v>
      </c>
      <c r="L29" s="8"/>
    </row>
    <row r="30" spans="1:12" x14ac:dyDescent="0.25">
      <c r="A30" s="6"/>
      <c r="B30" s="6"/>
      <c r="C30" s="6" t="s">
        <v>31</v>
      </c>
      <c r="D30" s="6"/>
      <c r="E30" s="6"/>
      <c r="F30" s="9">
        <f>F29</f>
        <v>1337972.77</v>
      </c>
      <c r="G30" s="9"/>
      <c r="H30" s="9">
        <f>H29</f>
        <v>1227377.29</v>
      </c>
      <c r="I30" s="9"/>
      <c r="J30" s="9">
        <f t="shared" si="0"/>
        <v>110595.48</v>
      </c>
      <c r="L30" s="8"/>
    </row>
    <row r="31" spans="1:12" x14ac:dyDescent="0.25">
      <c r="A31" s="6"/>
      <c r="B31" s="6"/>
      <c r="C31" s="6"/>
      <c r="D31" s="6" t="s">
        <v>32</v>
      </c>
      <c r="E31" s="6"/>
      <c r="F31" s="9"/>
      <c r="G31" s="9"/>
      <c r="H31" s="9"/>
      <c r="I31" s="9"/>
      <c r="J31" s="9"/>
    </row>
    <row r="32" spans="1:12" x14ac:dyDescent="0.25">
      <c r="A32" s="6"/>
      <c r="B32" s="6"/>
      <c r="C32" s="6"/>
      <c r="D32" s="6"/>
      <c r="E32" s="6" t="s">
        <v>71</v>
      </c>
      <c r="F32" s="9">
        <v>15280.17</v>
      </c>
      <c r="G32" s="9"/>
      <c r="H32" s="9">
        <v>20962.28</v>
      </c>
      <c r="I32" s="9"/>
      <c r="J32" s="9">
        <f t="shared" ref="J32:J76" si="1">ROUND((F32-H32),5)</f>
        <v>-5682.11</v>
      </c>
    </row>
    <row r="33" spans="1:12" x14ac:dyDescent="0.25">
      <c r="A33" s="6"/>
      <c r="B33" s="6"/>
      <c r="C33" s="6"/>
      <c r="D33" s="6"/>
      <c r="E33" s="6" t="s">
        <v>164</v>
      </c>
      <c r="F33" s="9">
        <v>68360.289999999994</v>
      </c>
      <c r="G33" s="9"/>
      <c r="H33" s="9">
        <v>67274.649999999994</v>
      </c>
      <c r="I33" s="9"/>
      <c r="J33" s="9">
        <f t="shared" si="1"/>
        <v>1085.6400000000001</v>
      </c>
    </row>
    <row r="34" spans="1:12" x14ac:dyDescent="0.25">
      <c r="A34" s="6"/>
      <c r="B34" s="6"/>
      <c r="C34" s="6"/>
      <c r="D34" s="6"/>
      <c r="E34" s="6" t="s">
        <v>172</v>
      </c>
      <c r="F34" s="9">
        <v>0</v>
      </c>
      <c r="G34" s="9"/>
      <c r="H34" s="9">
        <v>8566</v>
      </c>
      <c r="I34" s="9"/>
      <c r="J34" s="9">
        <f t="shared" si="1"/>
        <v>-8566</v>
      </c>
    </row>
    <row r="35" spans="1:12" x14ac:dyDescent="0.25">
      <c r="A35" s="6"/>
      <c r="B35" s="6"/>
      <c r="C35" s="6"/>
      <c r="D35" s="6"/>
      <c r="E35" s="6" t="s">
        <v>127</v>
      </c>
      <c r="F35" s="9">
        <v>13429.06</v>
      </c>
      <c r="G35" s="9"/>
      <c r="H35" s="9">
        <v>12540.77</v>
      </c>
      <c r="I35" s="9"/>
      <c r="J35" s="9">
        <f t="shared" si="1"/>
        <v>888.29</v>
      </c>
      <c r="L35" s="3"/>
    </row>
    <row r="36" spans="1:12" x14ac:dyDescent="0.25">
      <c r="A36" s="6"/>
      <c r="B36" s="6"/>
      <c r="C36" s="6"/>
      <c r="D36" s="6"/>
      <c r="E36" s="6" t="s">
        <v>142</v>
      </c>
      <c r="F36" s="9">
        <v>175432.76</v>
      </c>
      <c r="G36" s="9"/>
      <c r="H36" s="9">
        <v>0</v>
      </c>
      <c r="I36" s="9"/>
      <c r="J36" s="9">
        <f t="shared" si="1"/>
        <v>175432.76</v>
      </c>
    </row>
    <row r="37" spans="1:12" x14ac:dyDescent="0.25">
      <c r="A37" s="6"/>
      <c r="B37" s="6"/>
      <c r="C37" s="6"/>
      <c r="D37" s="6"/>
      <c r="E37" s="6" t="s">
        <v>72</v>
      </c>
      <c r="F37" s="9">
        <v>57797.48</v>
      </c>
      <c r="G37" s="9"/>
      <c r="H37" s="9">
        <v>58869.57</v>
      </c>
      <c r="I37" s="9"/>
      <c r="J37" s="9">
        <f t="shared" si="1"/>
        <v>-1072.0899999999999</v>
      </c>
    </row>
    <row r="38" spans="1:12" x14ac:dyDescent="0.25">
      <c r="A38" s="6"/>
      <c r="B38" s="6"/>
      <c r="C38" s="6"/>
      <c r="D38" s="6"/>
      <c r="E38" s="6" t="s">
        <v>73</v>
      </c>
      <c r="F38" s="9">
        <v>462900.28</v>
      </c>
      <c r="G38" s="9"/>
      <c r="H38" s="9">
        <v>434027.29</v>
      </c>
      <c r="I38" s="9"/>
      <c r="J38" s="9">
        <f t="shared" si="1"/>
        <v>28872.99</v>
      </c>
      <c r="L38" s="3" t="s">
        <v>192</v>
      </c>
    </row>
    <row r="39" spans="1:12" x14ac:dyDescent="0.25">
      <c r="A39" s="6"/>
      <c r="B39" s="6"/>
      <c r="C39" s="6"/>
      <c r="D39" s="6"/>
      <c r="E39" s="6" t="s">
        <v>173</v>
      </c>
      <c r="F39" s="9">
        <v>0</v>
      </c>
      <c r="G39" s="9"/>
      <c r="H39" s="9">
        <v>385</v>
      </c>
      <c r="I39" s="9"/>
      <c r="J39" s="9">
        <f t="shared" si="1"/>
        <v>-385</v>
      </c>
    </row>
    <row r="40" spans="1:12" x14ac:dyDescent="0.25">
      <c r="A40" s="6"/>
      <c r="B40" s="6"/>
      <c r="C40" s="6"/>
      <c r="D40" s="6"/>
      <c r="E40" s="6" t="s">
        <v>74</v>
      </c>
      <c r="F40" s="9">
        <v>39022.39</v>
      </c>
      <c r="G40" s="9"/>
      <c r="H40" s="9">
        <v>36691.68</v>
      </c>
      <c r="I40" s="9"/>
      <c r="J40" s="9">
        <f t="shared" si="1"/>
        <v>2330.71</v>
      </c>
    </row>
    <row r="41" spans="1:12" x14ac:dyDescent="0.25">
      <c r="A41" s="6"/>
      <c r="B41" s="6"/>
      <c r="C41" s="6"/>
      <c r="D41" s="6"/>
      <c r="E41" s="6" t="s">
        <v>75</v>
      </c>
      <c r="F41" s="9">
        <v>2284.11</v>
      </c>
      <c r="G41" s="9"/>
      <c r="H41" s="9">
        <v>1884.21</v>
      </c>
      <c r="I41" s="9"/>
      <c r="J41" s="9">
        <f t="shared" si="1"/>
        <v>399.9</v>
      </c>
    </row>
    <row r="42" spans="1:12" x14ac:dyDescent="0.25">
      <c r="A42" s="6"/>
      <c r="B42" s="6"/>
      <c r="C42" s="6"/>
      <c r="D42" s="6"/>
      <c r="E42" s="6" t="s">
        <v>76</v>
      </c>
      <c r="F42" s="9">
        <v>70038.350000000006</v>
      </c>
      <c r="G42" s="9"/>
      <c r="H42" s="9">
        <v>57485.84</v>
      </c>
      <c r="I42" s="9"/>
      <c r="J42" s="9">
        <f t="shared" si="1"/>
        <v>12552.51</v>
      </c>
      <c r="L42" s="11" t="s">
        <v>166</v>
      </c>
    </row>
    <row r="43" spans="1:12" x14ac:dyDescent="0.25">
      <c r="A43" s="6"/>
      <c r="B43" s="6"/>
      <c r="C43" s="6"/>
      <c r="D43" s="6"/>
      <c r="E43" s="6" t="s">
        <v>77</v>
      </c>
      <c r="F43" s="9">
        <v>23281.18</v>
      </c>
      <c r="G43" s="9"/>
      <c r="H43" s="9">
        <v>18320.919999999998</v>
      </c>
      <c r="I43" s="9"/>
      <c r="J43" s="9">
        <f t="shared" si="1"/>
        <v>4960.26</v>
      </c>
      <c r="L43" s="8" t="s">
        <v>167</v>
      </c>
    </row>
    <row r="44" spans="1:12" x14ac:dyDescent="0.25">
      <c r="A44" s="6"/>
      <c r="B44" s="6"/>
      <c r="C44" s="6"/>
      <c r="D44" s="6"/>
      <c r="E44" s="6" t="s">
        <v>78</v>
      </c>
      <c r="F44" s="9">
        <v>12759.7</v>
      </c>
      <c r="G44" s="9"/>
      <c r="H44" s="9">
        <v>13300</v>
      </c>
      <c r="I44" s="9"/>
      <c r="J44" s="9">
        <f t="shared" si="1"/>
        <v>-540.29999999999995</v>
      </c>
      <c r="L44" s="8"/>
    </row>
    <row r="45" spans="1:12" x14ac:dyDescent="0.25">
      <c r="A45" s="6"/>
      <c r="B45" s="6"/>
      <c r="C45" s="6"/>
      <c r="D45" s="6"/>
      <c r="E45" s="6" t="s">
        <v>79</v>
      </c>
      <c r="F45" s="9">
        <v>4558.2299999999996</v>
      </c>
      <c r="G45" s="9"/>
      <c r="H45" s="9">
        <v>4868</v>
      </c>
      <c r="I45" s="9"/>
      <c r="J45" s="9">
        <f t="shared" si="1"/>
        <v>-309.77</v>
      </c>
      <c r="L45" s="3"/>
    </row>
    <row r="46" spans="1:12" ht="45.75" x14ac:dyDescent="0.25">
      <c r="A46" s="6"/>
      <c r="B46" s="6"/>
      <c r="C46" s="6"/>
      <c r="D46" s="6"/>
      <c r="E46" s="6" t="s">
        <v>80</v>
      </c>
      <c r="F46" s="9">
        <f>75384.25+99.98</f>
        <v>75484.23</v>
      </c>
      <c r="G46" s="9"/>
      <c r="H46" s="9">
        <v>20672.25</v>
      </c>
      <c r="I46" s="9"/>
      <c r="J46" s="9">
        <f t="shared" si="1"/>
        <v>54811.98</v>
      </c>
      <c r="L46" s="11" t="s">
        <v>193</v>
      </c>
    </row>
    <row r="47" spans="1:12" ht="30.75" x14ac:dyDescent="0.25">
      <c r="A47" s="6"/>
      <c r="B47" s="6"/>
      <c r="C47" s="6"/>
      <c r="D47" s="6"/>
      <c r="E47" s="6" t="s">
        <v>81</v>
      </c>
      <c r="F47" s="9">
        <v>175659.43</v>
      </c>
      <c r="G47" s="9"/>
      <c r="H47" s="9">
        <v>129498.92</v>
      </c>
      <c r="I47" s="9"/>
      <c r="J47" s="9">
        <f t="shared" si="1"/>
        <v>46160.51</v>
      </c>
      <c r="L47" s="8" t="s">
        <v>194</v>
      </c>
    </row>
    <row r="48" spans="1:12" x14ac:dyDescent="0.25">
      <c r="A48" s="6"/>
      <c r="B48" s="6"/>
      <c r="C48" s="6"/>
      <c r="D48" s="6"/>
      <c r="E48" s="6" t="s">
        <v>82</v>
      </c>
      <c r="F48" s="9">
        <v>19635</v>
      </c>
      <c r="G48" s="9"/>
      <c r="H48" s="9">
        <v>28105</v>
      </c>
      <c r="I48" s="9"/>
      <c r="J48" s="9">
        <f t="shared" si="1"/>
        <v>-8470</v>
      </c>
      <c r="L48" s="3" t="s">
        <v>177</v>
      </c>
    </row>
    <row r="49" spans="1:12" x14ac:dyDescent="0.25">
      <c r="A49" s="6"/>
      <c r="B49" s="6"/>
      <c r="C49" s="6"/>
      <c r="D49" s="6"/>
      <c r="E49" s="6" t="s">
        <v>83</v>
      </c>
      <c r="F49" s="9">
        <v>46539.38</v>
      </c>
      <c r="G49" s="9"/>
      <c r="H49" s="9">
        <v>45484.35</v>
      </c>
      <c r="I49" s="9"/>
      <c r="J49" s="9">
        <f t="shared" si="1"/>
        <v>1055.03</v>
      </c>
      <c r="L49" s="3" t="s">
        <v>176</v>
      </c>
    </row>
    <row r="50" spans="1:12" x14ac:dyDescent="0.25">
      <c r="A50" s="6"/>
      <c r="B50" s="6"/>
      <c r="C50" s="6"/>
      <c r="D50" s="6"/>
      <c r="E50" s="6" t="s">
        <v>84</v>
      </c>
      <c r="F50" s="9">
        <v>6214.22</v>
      </c>
      <c r="G50" s="9"/>
      <c r="H50" s="9">
        <v>5471.22</v>
      </c>
      <c r="I50" s="9"/>
      <c r="J50" s="9">
        <f t="shared" si="1"/>
        <v>743</v>
      </c>
      <c r="L50" s="11"/>
    </row>
    <row r="51" spans="1:12" x14ac:dyDescent="0.25">
      <c r="A51" s="6"/>
      <c r="B51" s="6"/>
      <c r="C51" s="6"/>
      <c r="D51" s="6"/>
      <c r="E51" s="6" t="s">
        <v>85</v>
      </c>
      <c r="F51" s="9">
        <v>7543.18</v>
      </c>
      <c r="G51" s="9"/>
      <c r="H51" s="9">
        <v>9448.7999999999993</v>
      </c>
      <c r="I51" s="9"/>
      <c r="J51" s="9">
        <f t="shared" si="1"/>
        <v>-1905.62</v>
      </c>
      <c r="L51" s="11"/>
    </row>
    <row r="52" spans="1:12" x14ac:dyDescent="0.25">
      <c r="A52" s="6"/>
      <c r="B52" s="6"/>
      <c r="C52" s="6"/>
      <c r="D52" s="6"/>
      <c r="E52" s="6" t="s">
        <v>86</v>
      </c>
      <c r="F52" s="9">
        <v>4467.9799999999996</v>
      </c>
      <c r="G52" s="9"/>
      <c r="H52" s="9">
        <v>4600.5</v>
      </c>
      <c r="I52" s="9"/>
      <c r="J52" s="9">
        <f t="shared" si="1"/>
        <v>-132.52000000000001</v>
      </c>
      <c r="L52" s="11"/>
    </row>
    <row r="53" spans="1:12" x14ac:dyDescent="0.25">
      <c r="A53" s="6"/>
      <c r="B53" s="6"/>
      <c r="C53" s="6"/>
      <c r="D53" s="6"/>
      <c r="E53" s="6" t="s">
        <v>143</v>
      </c>
      <c r="F53" s="9">
        <v>676.38</v>
      </c>
      <c r="G53" s="9"/>
      <c r="H53" s="9">
        <v>328.85</v>
      </c>
      <c r="I53" s="9"/>
      <c r="J53" s="9">
        <f t="shared" si="1"/>
        <v>347.53</v>
      </c>
      <c r="L53" s="29"/>
    </row>
    <row r="54" spans="1:12" x14ac:dyDescent="0.25">
      <c r="A54" s="6"/>
      <c r="B54" s="6"/>
      <c r="C54" s="6"/>
      <c r="D54" s="6"/>
      <c r="E54" s="6" t="s">
        <v>87</v>
      </c>
      <c r="F54" s="9">
        <v>16695.96</v>
      </c>
      <c r="G54" s="9"/>
      <c r="H54" s="9">
        <v>2650.88</v>
      </c>
      <c r="I54" s="9"/>
      <c r="J54" s="9">
        <f t="shared" si="1"/>
        <v>14045.08</v>
      </c>
      <c r="L54" s="11" t="s">
        <v>158</v>
      </c>
    </row>
    <row r="55" spans="1:12" x14ac:dyDescent="0.25">
      <c r="A55" s="6"/>
      <c r="B55" s="6"/>
      <c r="C55" s="6"/>
      <c r="D55" s="6"/>
      <c r="E55" s="6" t="s">
        <v>88</v>
      </c>
      <c r="F55" s="9">
        <v>2586.2800000000002</v>
      </c>
      <c r="G55" s="9"/>
      <c r="H55" s="9">
        <v>955.51</v>
      </c>
      <c r="I55" s="9"/>
      <c r="J55" s="9">
        <f t="shared" si="1"/>
        <v>1630.77</v>
      </c>
      <c r="L55" s="11"/>
    </row>
    <row r="56" spans="1:12" x14ac:dyDescent="0.25">
      <c r="A56" s="6"/>
      <c r="B56" s="6"/>
      <c r="C56" s="6"/>
      <c r="D56" s="6"/>
      <c r="E56" s="6" t="s">
        <v>89</v>
      </c>
      <c r="F56" s="9">
        <v>2152.15</v>
      </c>
      <c r="G56" s="9"/>
      <c r="H56" s="9">
        <v>2152.15</v>
      </c>
      <c r="I56" s="9"/>
      <c r="J56" s="9">
        <f t="shared" si="1"/>
        <v>0</v>
      </c>
      <c r="L56" s="19"/>
    </row>
    <row r="57" spans="1:12" x14ac:dyDescent="0.25">
      <c r="A57" s="6"/>
      <c r="B57" s="6"/>
      <c r="C57" s="6"/>
      <c r="D57" s="6"/>
      <c r="E57" s="6" t="s">
        <v>90</v>
      </c>
      <c r="F57" s="9">
        <v>256.83</v>
      </c>
      <c r="G57" s="9"/>
      <c r="H57" s="9">
        <v>256.83</v>
      </c>
      <c r="I57" s="9"/>
      <c r="J57" s="9">
        <f t="shared" si="1"/>
        <v>0</v>
      </c>
      <c r="L57" s="19"/>
    </row>
    <row r="58" spans="1:12" x14ac:dyDescent="0.25">
      <c r="A58" s="6"/>
      <c r="B58" s="6"/>
      <c r="C58" s="6"/>
      <c r="D58" s="6"/>
      <c r="E58" s="6" t="s">
        <v>144</v>
      </c>
      <c r="F58" s="9">
        <v>214640</v>
      </c>
      <c r="G58" s="9"/>
      <c r="H58" s="9">
        <v>8270</v>
      </c>
      <c r="I58" s="9"/>
      <c r="J58" s="9">
        <f t="shared" si="1"/>
        <v>206370</v>
      </c>
      <c r="L58" s="11" t="s">
        <v>157</v>
      </c>
    </row>
    <row r="59" spans="1:12" x14ac:dyDescent="0.25">
      <c r="A59" s="6"/>
      <c r="B59" s="6"/>
      <c r="C59" s="6"/>
      <c r="D59" s="6"/>
      <c r="E59" s="6" t="s">
        <v>179</v>
      </c>
      <c r="F59" s="9">
        <v>0</v>
      </c>
      <c r="G59" s="9"/>
      <c r="H59" s="9">
        <v>1500</v>
      </c>
      <c r="I59" s="9"/>
      <c r="J59" s="9">
        <f t="shared" si="1"/>
        <v>-1500</v>
      </c>
    </row>
    <row r="60" spans="1:12" x14ac:dyDescent="0.25">
      <c r="A60" s="6"/>
      <c r="B60" s="6"/>
      <c r="C60" s="6"/>
      <c r="D60" s="6"/>
      <c r="E60" s="6" t="s">
        <v>91</v>
      </c>
      <c r="F60" s="9">
        <v>21526.77</v>
      </c>
      <c r="G60" s="9"/>
      <c r="H60" s="9">
        <v>5487.13</v>
      </c>
      <c r="I60" s="9"/>
      <c r="J60" s="9">
        <f t="shared" si="1"/>
        <v>16039.64</v>
      </c>
      <c r="L60" s="8" t="s">
        <v>168</v>
      </c>
    </row>
    <row r="61" spans="1:12" x14ac:dyDescent="0.25">
      <c r="A61" s="6"/>
      <c r="B61" s="6"/>
      <c r="C61" s="6"/>
      <c r="D61" s="6"/>
      <c r="E61" s="6" t="s">
        <v>92</v>
      </c>
      <c r="F61" s="9">
        <v>11792.2</v>
      </c>
      <c r="G61" s="9"/>
      <c r="H61" s="9">
        <v>7226.49</v>
      </c>
      <c r="I61" s="9"/>
      <c r="J61" s="9">
        <f t="shared" si="1"/>
        <v>4565.71</v>
      </c>
      <c r="L61" s="8" t="s">
        <v>159</v>
      </c>
    </row>
    <row r="62" spans="1:12" x14ac:dyDescent="0.25">
      <c r="A62" s="6"/>
      <c r="B62" s="6"/>
      <c r="C62" s="6"/>
      <c r="D62" s="6"/>
      <c r="E62" s="6" t="s">
        <v>93</v>
      </c>
      <c r="F62" s="9">
        <v>5343.96</v>
      </c>
      <c r="G62" s="9"/>
      <c r="H62" s="9">
        <v>10529.8</v>
      </c>
      <c r="I62" s="9"/>
      <c r="J62" s="9">
        <f t="shared" si="1"/>
        <v>-5185.84</v>
      </c>
      <c r="L62" s="11"/>
    </row>
    <row r="63" spans="1:12" x14ac:dyDescent="0.25">
      <c r="A63" s="6"/>
      <c r="B63" s="6"/>
      <c r="C63" s="6"/>
      <c r="D63" s="6"/>
      <c r="E63" s="6" t="s">
        <v>180</v>
      </c>
      <c r="F63" s="9">
        <v>322.5</v>
      </c>
      <c r="G63" s="9"/>
      <c r="H63" s="9">
        <v>322.5</v>
      </c>
      <c r="I63" s="9"/>
      <c r="J63" s="9">
        <f t="shared" si="1"/>
        <v>0</v>
      </c>
      <c r="L63" s="11"/>
    </row>
    <row r="64" spans="1:12" x14ac:dyDescent="0.25">
      <c r="A64" s="6"/>
      <c r="B64" s="6"/>
      <c r="C64" s="6"/>
      <c r="D64" s="6"/>
      <c r="E64" s="6" t="s">
        <v>94</v>
      </c>
      <c r="F64" s="9">
        <v>285.92</v>
      </c>
      <c r="G64" s="9"/>
      <c r="H64" s="9">
        <v>290.3</v>
      </c>
      <c r="I64" s="9"/>
      <c r="J64" s="9">
        <f t="shared" si="1"/>
        <v>-4.38</v>
      </c>
      <c r="L64" s="11"/>
    </row>
    <row r="65" spans="1:12" x14ac:dyDescent="0.25">
      <c r="A65" s="6"/>
      <c r="B65" s="6"/>
      <c r="C65" s="6"/>
      <c r="D65" s="6"/>
      <c r="E65" s="6" t="s">
        <v>95</v>
      </c>
      <c r="F65" s="9">
        <v>3992.25</v>
      </c>
      <c r="G65" s="9"/>
      <c r="H65" s="9">
        <v>3870</v>
      </c>
      <c r="I65" s="9"/>
      <c r="J65" s="9">
        <f t="shared" si="1"/>
        <v>122.25</v>
      </c>
    </row>
    <row r="66" spans="1:12" x14ac:dyDescent="0.25">
      <c r="A66" s="6"/>
      <c r="B66" s="6"/>
      <c r="C66" s="6"/>
      <c r="D66" s="6"/>
      <c r="E66" s="6" t="s">
        <v>96</v>
      </c>
      <c r="F66" s="9">
        <v>3267.35</v>
      </c>
      <c r="G66" s="9"/>
      <c r="H66" s="9">
        <v>1922.76</v>
      </c>
      <c r="I66" s="9"/>
      <c r="J66" s="9">
        <f t="shared" si="1"/>
        <v>1344.59</v>
      </c>
    </row>
    <row r="67" spans="1:12" x14ac:dyDescent="0.25">
      <c r="A67" s="6"/>
      <c r="B67" s="6"/>
      <c r="C67" s="6"/>
      <c r="D67" s="6"/>
      <c r="E67" s="6" t="s">
        <v>97</v>
      </c>
      <c r="F67" s="9">
        <v>12430</v>
      </c>
      <c r="G67" s="9"/>
      <c r="H67" s="9">
        <v>15140</v>
      </c>
      <c r="I67" s="9"/>
      <c r="J67" s="9">
        <f t="shared" si="1"/>
        <v>-2710</v>
      </c>
      <c r="L67" s="11"/>
    </row>
    <row r="68" spans="1:12" x14ac:dyDescent="0.25">
      <c r="A68" s="6"/>
      <c r="B68" s="6"/>
      <c r="C68" s="6"/>
      <c r="D68" s="6"/>
      <c r="E68" s="6" t="s">
        <v>98</v>
      </c>
      <c r="F68" s="9">
        <v>17577.72</v>
      </c>
      <c r="G68" s="9"/>
      <c r="H68" s="9">
        <v>28341.06</v>
      </c>
      <c r="I68" s="9"/>
      <c r="J68" s="9">
        <f t="shared" si="1"/>
        <v>-10763.34</v>
      </c>
      <c r="L68" s="11" t="s">
        <v>174</v>
      </c>
    </row>
    <row r="69" spans="1:12" x14ac:dyDescent="0.25">
      <c r="A69" s="6"/>
      <c r="B69" s="6"/>
      <c r="C69" s="6"/>
      <c r="D69" s="6"/>
      <c r="E69" s="6" t="s">
        <v>99</v>
      </c>
      <c r="F69" s="9">
        <v>2989.44</v>
      </c>
      <c r="G69" s="9"/>
      <c r="H69" s="9">
        <v>3637.92</v>
      </c>
      <c r="I69" s="9"/>
      <c r="J69" s="9">
        <f t="shared" si="1"/>
        <v>-648.48</v>
      </c>
      <c r="L69" s="19"/>
    </row>
    <row r="70" spans="1:12" x14ac:dyDescent="0.25">
      <c r="A70" s="6"/>
      <c r="B70" s="6"/>
      <c r="C70" s="6"/>
      <c r="D70" s="6"/>
      <c r="E70" s="6" t="s">
        <v>100</v>
      </c>
      <c r="F70" s="9">
        <v>6452.14</v>
      </c>
      <c r="G70" s="9"/>
      <c r="H70" s="9">
        <v>3898.8</v>
      </c>
      <c r="I70" s="9"/>
      <c r="J70" s="9">
        <f t="shared" si="1"/>
        <v>2553.34</v>
      </c>
      <c r="L70" s="19"/>
    </row>
    <row r="71" spans="1:12" x14ac:dyDescent="0.25">
      <c r="A71" s="6"/>
      <c r="B71" s="6"/>
      <c r="C71" s="6"/>
      <c r="D71" s="6"/>
      <c r="E71" s="6" t="s">
        <v>101</v>
      </c>
      <c r="F71" s="9">
        <v>5445</v>
      </c>
      <c r="G71" s="9"/>
      <c r="H71" s="9">
        <v>4703.8999999999996</v>
      </c>
      <c r="I71" s="9"/>
      <c r="J71" s="9">
        <f t="shared" si="1"/>
        <v>741.1</v>
      </c>
      <c r="L71" s="8"/>
    </row>
    <row r="72" spans="1:12" x14ac:dyDescent="0.25">
      <c r="A72" s="6"/>
      <c r="B72" s="6"/>
      <c r="C72" s="6"/>
      <c r="D72" s="6"/>
      <c r="E72" s="6" t="s">
        <v>102</v>
      </c>
      <c r="F72" s="9">
        <v>1302.7</v>
      </c>
      <c r="G72" s="9"/>
      <c r="H72" s="9">
        <v>1035.32</v>
      </c>
      <c r="I72" s="9"/>
      <c r="J72" s="9">
        <f t="shared" si="1"/>
        <v>267.38</v>
      </c>
      <c r="L72" s="3"/>
    </row>
    <row r="73" spans="1:12" x14ac:dyDescent="0.25">
      <c r="A73" s="6"/>
      <c r="B73" s="6"/>
      <c r="C73" s="6"/>
      <c r="D73" s="6"/>
      <c r="E73" s="6" t="s">
        <v>103</v>
      </c>
      <c r="F73" s="9">
        <f>10080+7674.38</f>
        <v>17754.38</v>
      </c>
      <c r="G73" s="9"/>
      <c r="H73" s="9">
        <f>4340+7674.38</f>
        <v>12014.380000000001</v>
      </c>
      <c r="I73" s="9"/>
      <c r="J73" s="9">
        <f t="shared" si="1"/>
        <v>5740</v>
      </c>
    </row>
    <row r="74" spans="1:12" ht="16.5" thickBot="1" x14ac:dyDescent="0.3">
      <c r="A74" s="6"/>
      <c r="B74" s="6"/>
      <c r="C74" s="6"/>
      <c r="D74" s="6"/>
      <c r="E74" s="6" t="s">
        <v>104</v>
      </c>
      <c r="F74" s="24">
        <v>7735</v>
      </c>
      <c r="G74" s="9"/>
      <c r="H74" s="24">
        <v>8155</v>
      </c>
      <c r="I74" s="9"/>
      <c r="J74" s="24">
        <f t="shared" si="1"/>
        <v>-420</v>
      </c>
    </row>
    <row r="75" spans="1:12" ht="16.5" thickBot="1" x14ac:dyDescent="0.3">
      <c r="A75" s="6"/>
      <c r="B75" s="6"/>
      <c r="C75" s="6"/>
      <c r="D75" s="6" t="s">
        <v>33</v>
      </c>
      <c r="E75" s="6"/>
      <c r="F75" s="25">
        <f>ROUND(SUM(F31:F74),5)</f>
        <v>1635912.35</v>
      </c>
      <c r="G75" s="9"/>
      <c r="H75" s="25">
        <f>ROUND(SUM(H31:H74),5)</f>
        <v>1101146.83</v>
      </c>
      <c r="I75" s="9"/>
      <c r="J75" s="25">
        <f t="shared" si="1"/>
        <v>534765.52</v>
      </c>
      <c r="L75" s="11"/>
    </row>
    <row r="76" spans="1:12" ht="30.75" x14ac:dyDescent="0.25">
      <c r="A76" s="6"/>
      <c r="B76" s="6" t="s">
        <v>34</v>
      </c>
      <c r="C76" s="6"/>
      <c r="D76" s="6"/>
      <c r="E76" s="6"/>
      <c r="F76" s="9">
        <f>ROUND(F6+F30-F75,5)</f>
        <v>-297939.58</v>
      </c>
      <c r="G76" s="9"/>
      <c r="H76" s="9">
        <f>ROUND(H6+H30-H75,5)</f>
        <v>126230.46</v>
      </c>
      <c r="I76" s="9"/>
      <c r="J76" s="9">
        <f t="shared" si="1"/>
        <v>-424170.04</v>
      </c>
      <c r="L76" s="8" t="s">
        <v>195</v>
      </c>
    </row>
    <row r="77" spans="1:12" x14ac:dyDescent="0.25">
      <c r="A77" s="6"/>
      <c r="B77" s="6" t="s">
        <v>35</v>
      </c>
      <c r="C77" s="6"/>
      <c r="D77" s="6"/>
      <c r="E77" s="6"/>
      <c r="F77" s="9"/>
      <c r="G77" s="9"/>
      <c r="H77" s="9"/>
      <c r="I77" s="9"/>
      <c r="J77" s="9"/>
      <c r="L77" s="19"/>
    </row>
    <row r="78" spans="1:12" x14ac:dyDescent="0.25">
      <c r="A78" s="6"/>
      <c r="B78" s="6"/>
      <c r="C78" s="6" t="s">
        <v>36</v>
      </c>
      <c r="D78" s="6"/>
      <c r="E78" s="6"/>
      <c r="F78" s="9"/>
      <c r="G78" s="9"/>
      <c r="H78" s="9"/>
      <c r="I78" s="9"/>
      <c r="J78" s="9"/>
      <c r="L78" s="11"/>
    </row>
    <row r="79" spans="1:12" x14ac:dyDescent="0.25">
      <c r="A79" s="6"/>
      <c r="B79" s="6"/>
      <c r="C79" s="6"/>
      <c r="D79" s="6" t="s">
        <v>105</v>
      </c>
      <c r="E79" s="6"/>
      <c r="F79" s="9">
        <v>87.14</v>
      </c>
      <c r="G79" s="9"/>
      <c r="H79" s="9">
        <v>80.239999999999995</v>
      </c>
      <c r="I79" s="9"/>
      <c r="J79" s="9">
        <f>ROUND((F79-H79),5)</f>
        <v>6.9</v>
      </c>
      <c r="L79" s="11"/>
    </row>
    <row r="80" spans="1:12" x14ac:dyDescent="0.25">
      <c r="A80" s="6"/>
      <c r="B80" s="6"/>
      <c r="C80" s="6"/>
      <c r="D80" s="6" t="s">
        <v>106</v>
      </c>
      <c r="E80" s="6"/>
      <c r="F80" s="9">
        <f>38268.35+4298.99</f>
        <v>42567.34</v>
      </c>
      <c r="G80" s="9"/>
      <c r="H80" s="9">
        <f>32169.9+3446.95</f>
        <v>35616.85</v>
      </c>
      <c r="I80" s="9"/>
      <c r="J80" s="9">
        <f>ROUND((F80-H80),5)</f>
        <v>6950.49</v>
      </c>
      <c r="L80" s="20"/>
    </row>
    <row r="81" spans="1:12" x14ac:dyDescent="0.25">
      <c r="A81" s="6"/>
      <c r="B81" s="6"/>
      <c r="C81" s="6"/>
      <c r="D81" s="6" t="s">
        <v>155</v>
      </c>
      <c r="E81" s="6"/>
      <c r="F81" s="9">
        <v>-1446.72</v>
      </c>
      <c r="G81" s="9"/>
      <c r="H81" s="9">
        <f>58719.77-640.27</f>
        <v>58079.5</v>
      </c>
      <c r="I81" s="9"/>
      <c r="J81" s="9">
        <f>ROUND((F81-H81),5)</f>
        <v>-59526.22</v>
      </c>
      <c r="L81" s="21"/>
    </row>
    <row r="82" spans="1:12" ht="16.5" thickBot="1" x14ac:dyDescent="0.3">
      <c r="A82" s="6"/>
      <c r="B82" s="6"/>
      <c r="C82" s="6"/>
      <c r="D82" s="6" t="s">
        <v>107</v>
      </c>
      <c r="E82" s="6"/>
      <c r="F82" s="23">
        <f>-12332.31-210.37</f>
        <v>-12542.68</v>
      </c>
      <c r="G82" s="9"/>
      <c r="H82" s="23">
        <f>35318.77+19423.07</f>
        <v>54741.84</v>
      </c>
      <c r="I82" s="9"/>
      <c r="J82" s="23">
        <f>ROUND((F82-H82),5)</f>
        <v>-67284.52</v>
      </c>
    </row>
    <row r="83" spans="1:12" x14ac:dyDescent="0.25">
      <c r="A83" s="6"/>
      <c r="B83" s="6"/>
      <c r="C83" s="6" t="s">
        <v>37</v>
      </c>
      <c r="D83" s="6"/>
      <c r="E83" s="6"/>
      <c r="F83" s="9">
        <f>ROUND(SUM(F78:F82),5)</f>
        <v>28665.08</v>
      </c>
      <c r="G83" s="9"/>
      <c r="H83" s="9">
        <f>ROUND(SUM(H78:H82),5)</f>
        <v>148518.43</v>
      </c>
      <c r="I83" s="9"/>
      <c r="J83" s="9">
        <f>ROUND((F83-H83),5)</f>
        <v>-119853.35</v>
      </c>
    </row>
    <row r="84" spans="1:12" x14ac:dyDescent="0.25">
      <c r="A84" s="6"/>
      <c r="B84" s="6"/>
      <c r="C84" s="6" t="s">
        <v>128</v>
      </c>
      <c r="D84" s="6"/>
      <c r="E84" s="6"/>
      <c r="F84" s="9"/>
      <c r="G84" s="9"/>
      <c r="H84" s="9"/>
      <c r="I84" s="9"/>
      <c r="J84" s="9"/>
    </row>
    <row r="85" spans="1:12" ht="16.5" thickBot="1" x14ac:dyDescent="0.3">
      <c r="A85" s="6"/>
      <c r="B85" s="6"/>
      <c r="C85" s="6"/>
      <c r="D85" s="6" t="s">
        <v>108</v>
      </c>
      <c r="E85" s="6"/>
      <c r="F85" s="24">
        <v>0</v>
      </c>
      <c r="G85" s="9"/>
      <c r="H85" s="24">
        <f>2061.23+918.89</f>
        <v>2980.12</v>
      </c>
      <c r="I85" s="9"/>
      <c r="J85" s="24">
        <f>ROUND((F85-H85),5)</f>
        <v>-2980.12</v>
      </c>
    </row>
    <row r="86" spans="1:12" ht="16.5" thickBot="1" x14ac:dyDescent="0.3">
      <c r="A86" s="6"/>
      <c r="B86" s="6"/>
      <c r="C86" s="6" t="s">
        <v>129</v>
      </c>
      <c r="D86" s="6"/>
      <c r="E86" s="6"/>
      <c r="F86" s="26">
        <f>ROUND(SUM(F84:F85),5)</f>
        <v>0</v>
      </c>
      <c r="G86" s="9"/>
      <c r="H86" s="26">
        <f>ROUND(SUM(H84:H85),5)</f>
        <v>2980.12</v>
      </c>
      <c r="I86" s="9"/>
      <c r="J86" s="26">
        <f>ROUND((F86-H86),5)</f>
        <v>-2980.12</v>
      </c>
    </row>
    <row r="87" spans="1:12" ht="16.5" thickBot="1" x14ac:dyDescent="0.3">
      <c r="A87" s="6"/>
      <c r="B87" s="6" t="s">
        <v>38</v>
      </c>
      <c r="C87" s="6"/>
      <c r="D87" s="6"/>
      <c r="E87" s="6"/>
      <c r="F87" s="26">
        <f>ROUND(F77+F83-F86,5)</f>
        <v>28665.08</v>
      </c>
      <c r="G87" s="9"/>
      <c r="H87" s="26">
        <f>ROUND(H77+H83-H86,5)</f>
        <v>145538.31</v>
      </c>
      <c r="I87" s="9"/>
      <c r="J87" s="26">
        <f>ROUND((F87-H87),5)</f>
        <v>-116873.23</v>
      </c>
    </row>
    <row r="88" spans="1:12" s="7" customFormat="1" ht="24" customHeight="1" thickBot="1" x14ac:dyDescent="0.3">
      <c r="A88" s="2" t="s">
        <v>25</v>
      </c>
      <c r="B88" s="2"/>
      <c r="C88" s="2"/>
      <c r="D88" s="2"/>
      <c r="E88" s="2"/>
      <c r="F88" s="27">
        <f>ROUND(F76+F87,5)</f>
        <v>-269274.5</v>
      </c>
      <c r="G88" s="28"/>
      <c r="H88" s="27">
        <f>ROUND(H76+H87,5)</f>
        <v>271768.77</v>
      </c>
      <c r="I88" s="28"/>
      <c r="J88" s="27">
        <f>ROUND((F88-H88),5)</f>
        <v>-541043.27</v>
      </c>
      <c r="L88"/>
    </row>
    <row r="89" spans="1:12" ht="16.5" thickTop="1" x14ac:dyDescent="0.25"/>
  </sheetData>
  <mergeCells count="3">
    <mergeCell ref="A1:L1"/>
    <mergeCell ref="A2:L2"/>
    <mergeCell ref="A3:L3"/>
  </mergeCells>
  <pageMargins left="0.7" right="0.7" top="0.75" bottom="0.75" header="0.1" footer="0.3"/>
  <pageSetup scale="59" fitToHeight="0" orientation="portrait" r:id="rId1"/>
  <headerFooter>
    <oddFooter>&amp;R&amp;"Arial,Bold"&amp;12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393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93218" r:id="rId4" name="HEADER"/>
      </mc:Fallback>
    </mc:AlternateContent>
    <mc:AlternateContent xmlns:mc="http://schemas.openxmlformats.org/markup-compatibility/2006">
      <mc:Choice Requires="x14">
        <control shapeId="393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9321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L87"/>
  <sheetViews>
    <sheetView tabSelected="1" workbookViewId="0">
      <pane xSplit="5" ySplit="5" topLeftCell="F69" activePane="bottomRight" state="frozenSplit"/>
      <selection pane="topRight" activeCell="F1" sqref="F1"/>
      <selection pane="bottomLeft" activeCell="A6" sqref="A6"/>
      <selection pane="bottomRight" activeCell="L15" sqref="L15"/>
    </sheetView>
  </sheetViews>
  <sheetFormatPr defaultRowHeight="15.75" x14ac:dyDescent="0.25"/>
  <cols>
    <col min="1" max="4" width="3" style="17" customWidth="1"/>
    <col min="5" max="5" width="44.7109375" style="17" customWidth="1"/>
    <col min="6" max="6" width="13.7109375" style="18" bestFit="1" customWidth="1"/>
    <col min="7" max="7" width="2.28515625" style="18" customWidth="1"/>
    <col min="8" max="8" width="12.140625" style="18" bestFit="1" customWidth="1"/>
    <col min="9" max="9" width="2.28515625" style="18" customWidth="1"/>
    <col min="10" max="10" width="17" style="18" bestFit="1" customWidth="1"/>
    <col min="11" max="11" width="2.7109375" customWidth="1"/>
    <col min="12" max="12" width="45.85546875" customWidth="1"/>
  </cols>
  <sheetData>
    <row r="1" spans="1:12" x14ac:dyDescent="0.25">
      <c r="A1" s="35" t="s">
        <v>41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5" t="s">
        <v>145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35" t="s">
        <v>183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 thickBot="1" x14ac:dyDescent="0.3">
      <c r="A4" s="6"/>
      <c r="B4" s="6"/>
      <c r="C4" s="6"/>
      <c r="D4" s="6"/>
      <c r="E4" s="6"/>
      <c r="F4" s="13"/>
      <c r="G4" s="12"/>
      <c r="H4" s="13"/>
      <c r="I4" s="12"/>
      <c r="J4" s="13"/>
    </row>
    <row r="5" spans="1:12" s="16" customFormat="1" ht="17.25" thickTop="1" thickBot="1" x14ac:dyDescent="0.3">
      <c r="A5" s="14"/>
      <c r="B5" s="14"/>
      <c r="C5" s="14"/>
      <c r="D5" s="14"/>
      <c r="E5" s="14"/>
      <c r="F5" s="4" t="s">
        <v>184</v>
      </c>
      <c r="G5" s="15"/>
      <c r="H5" s="4" t="s">
        <v>146</v>
      </c>
      <c r="I5" s="15"/>
      <c r="J5" s="4" t="s">
        <v>147</v>
      </c>
      <c r="L5" s="10" t="s">
        <v>39</v>
      </c>
    </row>
    <row r="6" spans="1:12" ht="16.5" thickTop="1" x14ac:dyDescent="0.25">
      <c r="A6" s="6"/>
      <c r="B6" s="6" t="s">
        <v>28</v>
      </c>
      <c r="C6" s="6"/>
      <c r="D6" s="6"/>
      <c r="E6" s="6"/>
      <c r="F6" s="5"/>
      <c r="G6" s="6"/>
      <c r="H6" s="5"/>
      <c r="I6" s="6"/>
      <c r="J6" s="5"/>
      <c r="L6" s="19"/>
    </row>
    <row r="7" spans="1:12" x14ac:dyDescent="0.25">
      <c r="A7" s="6"/>
      <c r="B7" s="6"/>
      <c r="C7" s="6"/>
      <c r="D7" s="6" t="s">
        <v>29</v>
      </c>
      <c r="E7" s="6"/>
      <c r="F7" s="5"/>
      <c r="G7" s="6"/>
      <c r="H7" s="5"/>
      <c r="I7" s="6"/>
      <c r="J7" s="5"/>
      <c r="L7" s="19"/>
    </row>
    <row r="8" spans="1:12" x14ac:dyDescent="0.25">
      <c r="A8" s="6"/>
      <c r="B8" s="6"/>
      <c r="C8" s="6"/>
      <c r="D8" s="6"/>
      <c r="E8" s="6" t="s">
        <v>65</v>
      </c>
      <c r="F8" s="9">
        <v>829086.49</v>
      </c>
      <c r="G8" s="9"/>
      <c r="H8" s="9">
        <v>830000</v>
      </c>
      <c r="I8" s="9"/>
      <c r="J8" s="9">
        <f t="shared" ref="J8:J32" si="0">ROUND((F8-H8),5)</f>
        <v>-913.51</v>
      </c>
      <c r="L8" s="8"/>
    </row>
    <row r="9" spans="1:12" x14ac:dyDescent="0.25">
      <c r="A9" s="6"/>
      <c r="B9" s="6"/>
      <c r="C9" s="6"/>
      <c r="D9" s="6"/>
      <c r="E9" s="6" t="s">
        <v>66</v>
      </c>
      <c r="F9" s="9">
        <v>24855</v>
      </c>
      <c r="G9" s="9"/>
      <c r="H9" s="9">
        <v>22000</v>
      </c>
      <c r="I9" s="9"/>
      <c r="J9" s="9">
        <f t="shared" si="0"/>
        <v>2855</v>
      </c>
      <c r="L9" s="8"/>
    </row>
    <row r="10" spans="1:12" x14ac:dyDescent="0.25">
      <c r="A10" s="6"/>
      <c r="B10" s="6"/>
      <c r="C10" s="6"/>
      <c r="D10" s="6"/>
      <c r="E10" s="6" t="s">
        <v>67</v>
      </c>
      <c r="F10" s="9">
        <v>33160</v>
      </c>
      <c r="G10" s="9"/>
      <c r="H10" s="9">
        <v>75000</v>
      </c>
      <c r="I10" s="9"/>
      <c r="J10" s="9">
        <f t="shared" si="0"/>
        <v>-41840</v>
      </c>
      <c r="L10" s="8" t="s">
        <v>196</v>
      </c>
    </row>
    <row r="11" spans="1:12" x14ac:dyDescent="0.25">
      <c r="A11" s="6"/>
      <c r="B11" s="6"/>
      <c r="C11" s="6"/>
      <c r="D11" s="6"/>
      <c r="E11" s="6" t="s">
        <v>161</v>
      </c>
      <c r="F11" s="9">
        <v>69775</v>
      </c>
      <c r="G11" s="9"/>
      <c r="H11" s="9">
        <v>67000</v>
      </c>
      <c r="I11" s="9"/>
      <c r="J11" s="9">
        <f t="shared" si="0"/>
        <v>2775</v>
      </c>
      <c r="L11" s="8"/>
    </row>
    <row r="12" spans="1:12" x14ac:dyDescent="0.25">
      <c r="A12" s="6"/>
      <c r="B12" s="6"/>
      <c r="C12" s="6"/>
      <c r="D12" s="6"/>
      <c r="E12" s="6" t="s">
        <v>162</v>
      </c>
      <c r="F12" s="9">
        <v>68385</v>
      </c>
      <c r="G12" s="9"/>
      <c r="H12" s="9">
        <v>60000</v>
      </c>
      <c r="I12" s="9"/>
      <c r="J12" s="9">
        <f t="shared" si="0"/>
        <v>8385</v>
      </c>
      <c r="L12" s="19"/>
    </row>
    <row r="13" spans="1:12" x14ac:dyDescent="0.25">
      <c r="A13" s="6"/>
      <c r="B13" s="6"/>
      <c r="C13" s="6"/>
      <c r="D13" s="6"/>
      <c r="E13" s="6" t="s">
        <v>178</v>
      </c>
      <c r="F13" s="9">
        <v>2000</v>
      </c>
      <c r="G13" s="9"/>
      <c r="H13" s="9">
        <v>0</v>
      </c>
      <c r="I13" s="9"/>
      <c r="J13" s="9">
        <f t="shared" si="0"/>
        <v>2000</v>
      </c>
      <c r="L13" s="19"/>
    </row>
    <row r="14" spans="1:12" x14ac:dyDescent="0.25">
      <c r="A14" s="6"/>
      <c r="B14" s="6"/>
      <c r="C14" s="6"/>
      <c r="D14" s="6"/>
      <c r="E14" s="6" t="s">
        <v>138</v>
      </c>
      <c r="F14" s="9">
        <v>33291.870000000003</v>
      </c>
      <c r="G14" s="9"/>
      <c r="H14" s="9">
        <v>40000</v>
      </c>
      <c r="I14" s="9"/>
      <c r="J14" s="9">
        <f t="shared" si="0"/>
        <v>-6708.13</v>
      </c>
      <c r="L14" s="19"/>
    </row>
    <row r="15" spans="1:12" x14ac:dyDescent="0.25">
      <c r="A15" s="6"/>
      <c r="B15" s="6"/>
      <c r="C15" s="6"/>
      <c r="D15" s="6"/>
      <c r="E15" s="6" t="s">
        <v>139</v>
      </c>
      <c r="F15" s="9">
        <v>174707.05</v>
      </c>
      <c r="G15" s="9"/>
      <c r="H15" s="9">
        <v>160000</v>
      </c>
      <c r="I15" s="9"/>
      <c r="J15" s="9">
        <f t="shared" si="0"/>
        <v>14707.05</v>
      </c>
      <c r="L15" s="8"/>
    </row>
    <row r="16" spans="1:12" x14ac:dyDescent="0.25">
      <c r="A16" s="6"/>
      <c r="B16" s="6"/>
      <c r="C16" s="6"/>
      <c r="D16" s="6"/>
      <c r="E16" s="6" t="s">
        <v>68</v>
      </c>
      <c r="F16" s="9">
        <v>0</v>
      </c>
      <c r="G16" s="9"/>
      <c r="H16" s="9">
        <v>9000</v>
      </c>
      <c r="I16" s="9"/>
      <c r="J16" s="9">
        <f t="shared" si="0"/>
        <v>-9000</v>
      </c>
    </row>
    <row r="17" spans="1:12" x14ac:dyDescent="0.25">
      <c r="A17" s="6"/>
      <c r="B17" s="6"/>
      <c r="C17" s="6"/>
      <c r="D17" s="6"/>
      <c r="E17" s="6" t="s">
        <v>163</v>
      </c>
      <c r="F17" s="9">
        <v>2000</v>
      </c>
      <c r="G17" s="9"/>
      <c r="H17" s="9">
        <v>0</v>
      </c>
      <c r="I17" s="9"/>
      <c r="J17" s="9">
        <f t="shared" si="0"/>
        <v>2000</v>
      </c>
    </row>
    <row r="18" spans="1:12" x14ac:dyDescent="0.25">
      <c r="A18" s="6"/>
      <c r="B18" s="6"/>
      <c r="C18" s="6"/>
      <c r="D18" s="6"/>
      <c r="E18" s="6" t="s">
        <v>69</v>
      </c>
      <c r="F18" s="9">
        <v>72780.75</v>
      </c>
      <c r="G18" s="9"/>
      <c r="H18" s="9">
        <v>73000</v>
      </c>
      <c r="I18" s="9"/>
      <c r="J18" s="9">
        <f t="shared" si="0"/>
        <v>-219.25</v>
      </c>
    </row>
    <row r="19" spans="1:12" x14ac:dyDescent="0.25">
      <c r="A19" s="6"/>
      <c r="B19" s="6"/>
      <c r="C19" s="6"/>
      <c r="D19" s="6"/>
      <c r="E19" s="6" t="s">
        <v>148</v>
      </c>
      <c r="F19" s="9">
        <v>0</v>
      </c>
      <c r="G19" s="9"/>
      <c r="H19" s="9">
        <v>300</v>
      </c>
      <c r="I19" s="9"/>
      <c r="J19" s="9">
        <f t="shared" si="0"/>
        <v>-300</v>
      </c>
      <c r="L19" s="3"/>
    </row>
    <row r="20" spans="1:12" x14ac:dyDescent="0.25">
      <c r="A20" s="6"/>
      <c r="B20" s="6"/>
      <c r="C20" s="6"/>
      <c r="D20" s="6"/>
      <c r="E20" s="6" t="s">
        <v>154</v>
      </c>
      <c r="F20" s="9">
        <v>4048.12</v>
      </c>
      <c r="G20" s="9"/>
      <c r="H20" s="9">
        <v>4000</v>
      </c>
      <c r="I20" s="9"/>
      <c r="J20" s="9">
        <f t="shared" si="0"/>
        <v>48.12</v>
      </c>
    </row>
    <row r="21" spans="1:12" x14ac:dyDescent="0.25">
      <c r="A21" s="6"/>
      <c r="B21" s="6"/>
      <c r="C21" s="6"/>
      <c r="D21" s="6"/>
      <c r="E21" s="6" t="s">
        <v>131</v>
      </c>
      <c r="F21" s="9">
        <v>947.32</v>
      </c>
      <c r="G21" s="9"/>
      <c r="H21" s="9">
        <v>1750</v>
      </c>
      <c r="I21" s="9"/>
      <c r="J21" s="9">
        <f t="shared" si="0"/>
        <v>-802.68</v>
      </c>
      <c r="L21" s="11"/>
    </row>
    <row r="22" spans="1:12" x14ac:dyDescent="0.25">
      <c r="A22" s="6"/>
      <c r="B22" s="6"/>
      <c r="C22" s="6"/>
      <c r="D22" s="6"/>
      <c r="E22" s="6" t="s">
        <v>140</v>
      </c>
      <c r="F22" s="9">
        <v>4603.5</v>
      </c>
      <c r="G22" s="9"/>
      <c r="H22" s="9">
        <v>7500</v>
      </c>
      <c r="I22" s="9"/>
      <c r="J22" s="9">
        <f t="shared" si="0"/>
        <v>-2896.5</v>
      </c>
      <c r="L22" s="19"/>
    </row>
    <row r="23" spans="1:12" x14ac:dyDescent="0.25">
      <c r="A23" s="6"/>
      <c r="B23" s="6"/>
      <c r="C23" s="6"/>
      <c r="D23" s="6"/>
      <c r="E23" s="6" t="s">
        <v>186</v>
      </c>
      <c r="F23" s="9">
        <v>4000</v>
      </c>
      <c r="G23" s="9"/>
      <c r="H23" s="9">
        <v>4000</v>
      </c>
      <c r="I23" s="9"/>
      <c r="J23" s="9">
        <f t="shared" si="0"/>
        <v>0</v>
      </c>
      <c r="L23" s="11"/>
    </row>
    <row r="24" spans="1:12" x14ac:dyDescent="0.25">
      <c r="A24" s="6"/>
      <c r="B24" s="6"/>
      <c r="C24" s="6"/>
      <c r="D24" s="6"/>
      <c r="E24" s="6" t="s">
        <v>149</v>
      </c>
      <c r="F24" s="9">
        <v>2815</v>
      </c>
      <c r="G24" s="9"/>
      <c r="H24" s="9">
        <v>1250</v>
      </c>
      <c r="I24" s="9"/>
      <c r="J24" s="9">
        <f t="shared" si="0"/>
        <v>1565</v>
      </c>
      <c r="L24" s="11"/>
    </row>
    <row r="25" spans="1:12" x14ac:dyDescent="0.25">
      <c r="A25" s="6"/>
      <c r="B25" s="6"/>
      <c r="C25" s="6"/>
      <c r="D25" s="6"/>
      <c r="E25" s="6" t="s">
        <v>70</v>
      </c>
      <c r="F25" s="9">
        <v>4950</v>
      </c>
      <c r="G25" s="9"/>
      <c r="H25" s="9">
        <v>4950</v>
      </c>
      <c r="I25" s="9"/>
      <c r="J25" s="9">
        <f t="shared" si="0"/>
        <v>0</v>
      </c>
      <c r="L25" s="19"/>
    </row>
    <row r="26" spans="1:12" x14ac:dyDescent="0.25">
      <c r="A26" s="6"/>
      <c r="B26" s="6"/>
      <c r="C26" s="6"/>
      <c r="D26" s="6"/>
      <c r="E26" s="6" t="s">
        <v>141</v>
      </c>
      <c r="F26" s="9">
        <v>817.67</v>
      </c>
      <c r="G26" s="9"/>
      <c r="H26" s="9">
        <v>1600</v>
      </c>
      <c r="I26" s="9"/>
      <c r="J26" s="9">
        <f t="shared" si="0"/>
        <v>-782.33</v>
      </c>
    </row>
    <row r="27" spans="1:12" x14ac:dyDescent="0.25">
      <c r="A27" s="6"/>
      <c r="B27" s="6"/>
      <c r="C27" s="6"/>
      <c r="D27" s="6"/>
      <c r="E27" s="6" t="s">
        <v>132</v>
      </c>
      <c r="F27" s="9">
        <v>3750</v>
      </c>
      <c r="G27" s="9"/>
      <c r="H27" s="9">
        <v>3750</v>
      </c>
      <c r="I27" s="9"/>
      <c r="J27" s="9">
        <f t="shared" si="0"/>
        <v>0</v>
      </c>
      <c r="L27" s="19"/>
    </row>
    <row r="28" spans="1:12" x14ac:dyDescent="0.25">
      <c r="A28" s="6"/>
      <c r="B28" s="6"/>
      <c r="C28" s="6"/>
      <c r="D28" s="6"/>
      <c r="E28" s="6" t="s">
        <v>150</v>
      </c>
      <c r="F28" s="9">
        <v>0</v>
      </c>
      <c r="G28" s="9"/>
      <c r="H28" s="9">
        <v>1000</v>
      </c>
      <c r="I28" s="9"/>
      <c r="J28" s="9">
        <f t="shared" si="0"/>
        <v>-1000</v>
      </c>
    </row>
    <row r="29" spans="1:12" x14ac:dyDescent="0.25">
      <c r="A29" s="6"/>
      <c r="B29" s="6"/>
      <c r="C29" s="6"/>
      <c r="D29" s="6"/>
      <c r="E29" s="6" t="s">
        <v>151</v>
      </c>
      <c r="F29" s="9">
        <v>0</v>
      </c>
      <c r="G29" s="9"/>
      <c r="H29" s="9">
        <v>3000</v>
      </c>
      <c r="I29" s="9"/>
      <c r="J29" s="9">
        <f t="shared" si="0"/>
        <v>-3000</v>
      </c>
      <c r="L29" s="8"/>
    </row>
    <row r="30" spans="1:12" ht="16.5" thickBot="1" x14ac:dyDescent="0.3">
      <c r="A30" s="6"/>
      <c r="B30" s="6"/>
      <c r="C30" s="6"/>
      <c r="D30" s="6"/>
      <c r="E30" s="6" t="s">
        <v>152</v>
      </c>
      <c r="F30" s="24">
        <v>2000</v>
      </c>
      <c r="G30" s="9"/>
      <c r="H30" s="24">
        <v>1400</v>
      </c>
      <c r="I30" s="9"/>
      <c r="J30" s="24">
        <f t="shared" si="0"/>
        <v>600</v>
      </c>
    </row>
    <row r="31" spans="1:12" ht="16.5" thickBot="1" x14ac:dyDescent="0.3">
      <c r="A31" s="6"/>
      <c r="B31" s="6"/>
      <c r="C31" s="6"/>
      <c r="D31" s="6" t="s">
        <v>30</v>
      </c>
      <c r="E31" s="6"/>
      <c r="F31" s="25">
        <f>ROUND(SUM(F7:F30),5)</f>
        <v>1337972.77</v>
      </c>
      <c r="G31" s="9"/>
      <c r="H31" s="25">
        <f>ROUND(SUM(H7:H30),5)</f>
        <v>1370500</v>
      </c>
      <c r="I31" s="9"/>
      <c r="J31" s="25">
        <f t="shared" si="0"/>
        <v>-32527.23</v>
      </c>
      <c r="L31" s="3"/>
    </row>
    <row r="32" spans="1:12" x14ac:dyDescent="0.25">
      <c r="A32" s="6"/>
      <c r="B32" s="6"/>
      <c r="C32" s="6" t="s">
        <v>31</v>
      </c>
      <c r="D32" s="6"/>
      <c r="E32" s="6"/>
      <c r="F32" s="9">
        <f>F31</f>
        <v>1337972.77</v>
      </c>
      <c r="G32" s="9"/>
      <c r="H32" s="9">
        <f>H31</f>
        <v>1370500</v>
      </c>
      <c r="I32" s="9"/>
      <c r="J32" s="9">
        <f t="shared" si="0"/>
        <v>-32527.23</v>
      </c>
      <c r="L32" s="3"/>
    </row>
    <row r="33" spans="1:12" x14ac:dyDescent="0.25">
      <c r="A33" s="6"/>
      <c r="B33" s="6"/>
      <c r="C33" s="6"/>
      <c r="D33" s="6" t="s">
        <v>32</v>
      </c>
      <c r="E33" s="6"/>
      <c r="F33" s="9"/>
      <c r="G33" s="9"/>
      <c r="H33" s="9"/>
      <c r="I33" s="9"/>
      <c r="J33" s="9"/>
    </row>
    <row r="34" spans="1:12" x14ac:dyDescent="0.25">
      <c r="A34" s="6"/>
      <c r="B34" s="6"/>
      <c r="C34" s="6"/>
      <c r="D34" s="6"/>
      <c r="E34" s="6" t="s">
        <v>71</v>
      </c>
      <c r="F34" s="9">
        <v>15280.17</v>
      </c>
      <c r="G34" s="9"/>
      <c r="H34" s="9">
        <v>20700</v>
      </c>
      <c r="I34" s="9"/>
      <c r="J34" s="9">
        <f t="shared" ref="J34:J77" si="1">ROUND((F34-H34),5)</f>
        <v>-5419.83</v>
      </c>
      <c r="L34" s="11"/>
    </row>
    <row r="35" spans="1:12" x14ac:dyDescent="0.25">
      <c r="A35" s="6"/>
      <c r="B35" s="6"/>
      <c r="C35" s="6"/>
      <c r="D35" s="6"/>
      <c r="E35" s="6" t="s">
        <v>164</v>
      </c>
      <c r="F35" s="9">
        <v>68360.289999999994</v>
      </c>
      <c r="G35" s="9"/>
      <c r="H35" s="9">
        <v>67000</v>
      </c>
      <c r="I35" s="9"/>
      <c r="J35" s="9">
        <f t="shared" si="1"/>
        <v>1360.29</v>
      </c>
      <c r="L35" s="8"/>
    </row>
    <row r="36" spans="1:12" x14ac:dyDescent="0.25">
      <c r="A36" s="6"/>
      <c r="B36" s="6"/>
      <c r="C36" s="6"/>
      <c r="D36" s="6"/>
      <c r="E36" s="6" t="s">
        <v>127</v>
      </c>
      <c r="F36" s="9">
        <v>13429.06</v>
      </c>
      <c r="G36" s="9"/>
      <c r="H36" s="9">
        <v>15000</v>
      </c>
      <c r="I36" s="9"/>
      <c r="J36" s="9">
        <f t="shared" si="1"/>
        <v>-1570.94</v>
      </c>
      <c r="L36" s="8"/>
    </row>
    <row r="37" spans="1:12" x14ac:dyDescent="0.25">
      <c r="A37" s="6"/>
      <c r="B37" s="6"/>
      <c r="C37" s="6"/>
      <c r="D37" s="6"/>
      <c r="E37" s="6" t="s">
        <v>142</v>
      </c>
      <c r="F37" s="9">
        <v>175432.76</v>
      </c>
      <c r="G37" s="9"/>
      <c r="H37" s="9">
        <v>160000</v>
      </c>
      <c r="I37" s="9"/>
      <c r="J37" s="9">
        <f t="shared" si="1"/>
        <v>15432.76</v>
      </c>
      <c r="L37" s="3"/>
    </row>
    <row r="38" spans="1:12" x14ac:dyDescent="0.25">
      <c r="A38" s="6"/>
      <c r="B38" s="6"/>
      <c r="C38" s="6"/>
      <c r="D38" s="6"/>
      <c r="E38" s="6" t="s">
        <v>72</v>
      </c>
      <c r="F38" s="9">
        <v>57797.48</v>
      </c>
      <c r="G38" s="9"/>
      <c r="H38" s="9">
        <v>60000</v>
      </c>
      <c r="I38" s="9"/>
      <c r="J38" s="9">
        <f t="shared" si="1"/>
        <v>-2202.52</v>
      </c>
      <c r="L38" s="11"/>
    </row>
    <row r="39" spans="1:12" x14ac:dyDescent="0.25">
      <c r="A39" s="6"/>
      <c r="B39" s="6"/>
      <c r="C39" s="6"/>
      <c r="D39" s="6"/>
      <c r="E39" s="6" t="s">
        <v>73</v>
      </c>
      <c r="F39" s="9">
        <v>462900.28</v>
      </c>
      <c r="G39" s="9"/>
      <c r="H39" s="9">
        <v>465000</v>
      </c>
      <c r="I39" s="9"/>
      <c r="J39" s="9">
        <f t="shared" si="1"/>
        <v>-2099.7199999999998</v>
      </c>
    </row>
    <row r="40" spans="1:12" x14ac:dyDescent="0.25">
      <c r="A40" s="6"/>
      <c r="B40" s="6"/>
      <c r="C40" s="6"/>
      <c r="D40" s="6"/>
      <c r="E40" s="6" t="s">
        <v>74</v>
      </c>
      <c r="F40" s="9">
        <v>39022.39</v>
      </c>
      <c r="G40" s="9"/>
      <c r="H40" s="9">
        <v>49000</v>
      </c>
      <c r="I40" s="9"/>
      <c r="J40" s="9">
        <f t="shared" si="1"/>
        <v>-9977.61</v>
      </c>
    </row>
    <row r="41" spans="1:12" x14ac:dyDescent="0.25">
      <c r="A41" s="6"/>
      <c r="B41" s="6"/>
      <c r="C41" s="6"/>
      <c r="D41" s="6"/>
      <c r="E41" s="6" t="s">
        <v>75</v>
      </c>
      <c r="F41" s="9">
        <v>2284.11</v>
      </c>
      <c r="G41" s="9"/>
      <c r="H41" s="9">
        <v>1450</v>
      </c>
      <c r="I41" s="9"/>
      <c r="J41" s="9">
        <f t="shared" si="1"/>
        <v>834.11</v>
      </c>
    </row>
    <row r="42" spans="1:12" x14ac:dyDescent="0.25">
      <c r="A42" s="6"/>
      <c r="B42" s="6"/>
      <c r="C42" s="6"/>
      <c r="D42" s="6"/>
      <c r="E42" s="6" t="s">
        <v>76</v>
      </c>
      <c r="F42" s="9">
        <v>70038.350000000006</v>
      </c>
      <c r="G42" s="9"/>
      <c r="H42" s="9">
        <v>79500</v>
      </c>
      <c r="I42" s="9"/>
      <c r="J42" s="9">
        <f t="shared" si="1"/>
        <v>-9461.65</v>
      </c>
    </row>
    <row r="43" spans="1:12" x14ac:dyDescent="0.25">
      <c r="A43" s="6"/>
      <c r="B43" s="6"/>
      <c r="C43" s="6"/>
      <c r="D43" s="6"/>
      <c r="E43" s="6" t="s">
        <v>77</v>
      </c>
      <c r="F43" s="9">
        <v>23281.18</v>
      </c>
      <c r="G43" s="9"/>
      <c r="H43" s="9">
        <v>19250</v>
      </c>
      <c r="I43" s="9"/>
      <c r="J43" s="9">
        <f t="shared" si="1"/>
        <v>4031.18</v>
      </c>
    </row>
    <row r="44" spans="1:12" x14ac:dyDescent="0.25">
      <c r="A44" s="6"/>
      <c r="B44" s="6"/>
      <c r="C44" s="6"/>
      <c r="D44" s="6"/>
      <c r="E44" s="6" t="s">
        <v>78</v>
      </c>
      <c r="F44" s="9">
        <v>12759.7</v>
      </c>
      <c r="G44" s="9"/>
      <c r="H44" s="9">
        <v>13475</v>
      </c>
      <c r="I44" s="9"/>
      <c r="J44" s="9">
        <f t="shared" si="1"/>
        <v>-715.3</v>
      </c>
    </row>
    <row r="45" spans="1:12" x14ac:dyDescent="0.25">
      <c r="A45" s="6"/>
      <c r="B45" s="6"/>
      <c r="C45" s="6"/>
      <c r="D45" s="6"/>
      <c r="E45" s="6" t="s">
        <v>79</v>
      </c>
      <c r="F45" s="9">
        <v>4558.2299999999996</v>
      </c>
      <c r="G45" s="9"/>
      <c r="H45" s="9">
        <v>5000</v>
      </c>
      <c r="I45" s="9"/>
      <c r="J45" s="9">
        <f t="shared" si="1"/>
        <v>-441.77</v>
      </c>
      <c r="L45" s="11"/>
    </row>
    <row r="46" spans="1:12" ht="45.75" x14ac:dyDescent="0.25">
      <c r="A46" s="6"/>
      <c r="B46" s="6"/>
      <c r="C46" s="6"/>
      <c r="D46" s="6"/>
      <c r="E46" s="6" t="s">
        <v>80</v>
      </c>
      <c r="F46" s="9">
        <f>75384.25+99.98</f>
        <v>75484.23</v>
      </c>
      <c r="G46" s="9"/>
      <c r="H46" s="9">
        <v>45500</v>
      </c>
      <c r="I46" s="9"/>
      <c r="J46" s="9">
        <f t="shared" si="1"/>
        <v>29984.23</v>
      </c>
      <c r="L46" s="8" t="s">
        <v>197</v>
      </c>
    </row>
    <row r="47" spans="1:12" ht="45.75" x14ac:dyDescent="0.25">
      <c r="A47" s="6"/>
      <c r="B47" s="6"/>
      <c r="C47" s="6"/>
      <c r="D47" s="6"/>
      <c r="E47" s="6" t="s">
        <v>81</v>
      </c>
      <c r="F47" s="9">
        <v>175659.43</v>
      </c>
      <c r="G47" s="9"/>
      <c r="H47" s="9">
        <v>133000</v>
      </c>
      <c r="I47" s="9"/>
      <c r="J47" s="9">
        <f t="shared" si="1"/>
        <v>42659.43</v>
      </c>
      <c r="L47" s="8" t="s">
        <v>198</v>
      </c>
    </row>
    <row r="48" spans="1:12" x14ac:dyDescent="0.25">
      <c r="A48" s="6"/>
      <c r="B48" s="6"/>
      <c r="C48" s="6"/>
      <c r="D48" s="6"/>
      <c r="E48" s="6" t="s">
        <v>82</v>
      </c>
      <c r="F48" s="9">
        <v>19635</v>
      </c>
      <c r="G48" s="9"/>
      <c r="H48" s="9">
        <v>27500</v>
      </c>
      <c r="I48" s="9"/>
      <c r="J48" s="9">
        <f t="shared" si="1"/>
        <v>-7865</v>
      </c>
      <c r="L48" s="11"/>
    </row>
    <row r="49" spans="1:12" x14ac:dyDescent="0.25">
      <c r="A49" s="6"/>
      <c r="B49" s="6"/>
      <c r="C49" s="6"/>
      <c r="D49" s="6"/>
      <c r="E49" s="6" t="s">
        <v>83</v>
      </c>
      <c r="F49" s="9">
        <v>46539.38</v>
      </c>
      <c r="G49" s="9"/>
      <c r="H49" s="9">
        <v>50000</v>
      </c>
      <c r="I49" s="9"/>
      <c r="J49" s="9">
        <f t="shared" si="1"/>
        <v>-3460.62</v>
      </c>
      <c r="L49" s="29"/>
    </row>
    <row r="50" spans="1:12" x14ac:dyDescent="0.25">
      <c r="A50" s="6"/>
      <c r="B50" s="6"/>
      <c r="C50" s="6"/>
      <c r="D50" s="6"/>
      <c r="E50" s="6" t="s">
        <v>84</v>
      </c>
      <c r="F50" s="9">
        <v>6214.22</v>
      </c>
      <c r="G50" s="9"/>
      <c r="H50" s="9">
        <v>5250</v>
      </c>
      <c r="I50" s="9"/>
      <c r="J50" s="9">
        <f t="shared" si="1"/>
        <v>964.22</v>
      </c>
      <c r="L50" s="11"/>
    </row>
    <row r="51" spans="1:12" x14ac:dyDescent="0.25">
      <c r="A51" s="6"/>
      <c r="B51" s="6"/>
      <c r="C51" s="6"/>
      <c r="D51" s="6"/>
      <c r="E51" s="6" t="s">
        <v>85</v>
      </c>
      <c r="F51" s="9">
        <v>7543.18</v>
      </c>
      <c r="G51" s="9"/>
      <c r="H51" s="9">
        <v>8400</v>
      </c>
      <c r="I51" s="9"/>
      <c r="J51" s="9">
        <f t="shared" si="1"/>
        <v>-856.82</v>
      </c>
      <c r="L51" s="11"/>
    </row>
    <row r="52" spans="1:12" x14ac:dyDescent="0.25">
      <c r="A52" s="6"/>
      <c r="B52" s="6"/>
      <c r="C52" s="6"/>
      <c r="D52" s="6"/>
      <c r="E52" s="6" t="s">
        <v>86</v>
      </c>
      <c r="F52" s="9">
        <v>4467.9799999999996</v>
      </c>
      <c r="G52" s="9"/>
      <c r="H52" s="9">
        <v>4550</v>
      </c>
      <c r="I52" s="9"/>
      <c r="J52" s="9">
        <f t="shared" si="1"/>
        <v>-82.02</v>
      </c>
      <c r="L52" s="19"/>
    </row>
    <row r="53" spans="1:12" x14ac:dyDescent="0.25">
      <c r="A53" s="6"/>
      <c r="B53" s="6"/>
      <c r="C53" s="6"/>
      <c r="D53" s="6"/>
      <c r="E53" s="6" t="s">
        <v>143</v>
      </c>
      <c r="F53" s="9">
        <v>676.38</v>
      </c>
      <c r="G53" s="9"/>
      <c r="H53" s="9">
        <v>700</v>
      </c>
      <c r="I53" s="9"/>
      <c r="J53" s="9">
        <f t="shared" si="1"/>
        <v>-23.62</v>
      </c>
      <c r="L53" s="19"/>
    </row>
    <row r="54" spans="1:12" x14ac:dyDescent="0.25">
      <c r="A54" s="6"/>
      <c r="B54" s="6"/>
      <c r="C54" s="6"/>
      <c r="D54" s="6"/>
      <c r="E54" s="6" t="s">
        <v>87</v>
      </c>
      <c r="F54" s="9">
        <v>16695.96</v>
      </c>
      <c r="G54" s="9"/>
      <c r="H54" s="9">
        <v>8950</v>
      </c>
      <c r="I54" s="9"/>
      <c r="J54" s="9">
        <f t="shared" si="1"/>
        <v>7745.96</v>
      </c>
      <c r="L54" s="11" t="s">
        <v>182</v>
      </c>
    </row>
    <row r="55" spans="1:12" x14ac:dyDescent="0.25">
      <c r="A55" s="6"/>
      <c r="B55" s="6"/>
      <c r="C55" s="6"/>
      <c r="D55" s="6"/>
      <c r="E55" s="6" t="s">
        <v>88</v>
      </c>
      <c r="F55" s="9">
        <v>2586.2800000000002</v>
      </c>
      <c r="G55" s="9"/>
      <c r="H55" s="9">
        <v>2450</v>
      </c>
      <c r="I55" s="9"/>
      <c r="J55" s="9">
        <f t="shared" si="1"/>
        <v>136.28</v>
      </c>
    </row>
    <row r="56" spans="1:12" x14ac:dyDescent="0.25">
      <c r="A56" s="6"/>
      <c r="B56" s="6"/>
      <c r="C56" s="6"/>
      <c r="D56" s="6"/>
      <c r="E56" s="6" t="s">
        <v>89</v>
      </c>
      <c r="F56" s="9">
        <v>2152.15</v>
      </c>
      <c r="G56" s="9"/>
      <c r="H56" s="9">
        <v>2275</v>
      </c>
      <c r="I56" s="9"/>
      <c r="J56" s="9">
        <f t="shared" si="1"/>
        <v>-122.85</v>
      </c>
      <c r="L56" s="8"/>
    </row>
    <row r="57" spans="1:12" x14ac:dyDescent="0.25">
      <c r="A57" s="6"/>
      <c r="B57" s="6"/>
      <c r="C57" s="6"/>
      <c r="D57" s="6"/>
      <c r="E57" s="6" t="s">
        <v>90</v>
      </c>
      <c r="F57" s="9">
        <v>256.83</v>
      </c>
      <c r="G57" s="9"/>
      <c r="H57" s="9">
        <v>275</v>
      </c>
      <c r="I57" s="9"/>
      <c r="J57" s="9">
        <f t="shared" si="1"/>
        <v>-18.170000000000002</v>
      </c>
    </row>
    <row r="58" spans="1:12" ht="30.75" x14ac:dyDescent="0.25">
      <c r="A58" s="6"/>
      <c r="B58" s="6"/>
      <c r="C58" s="6"/>
      <c r="D58" s="6"/>
      <c r="E58" s="6" t="s">
        <v>144</v>
      </c>
      <c r="F58" s="9">
        <v>214640</v>
      </c>
      <c r="G58" s="9"/>
      <c r="H58" s="9">
        <v>7000</v>
      </c>
      <c r="I58" s="9"/>
      <c r="J58" s="9">
        <f t="shared" si="1"/>
        <v>207640</v>
      </c>
      <c r="L58" s="11" t="s">
        <v>160</v>
      </c>
    </row>
    <row r="59" spans="1:12" x14ac:dyDescent="0.25">
      <c r="A59" s="6"/>
      <c r="B59" s="6"/>
      <c r="C59" s="6"/>
      <c r="D59" s="6"/>
      <c r="E59" s="6" t="s">
        <v>179</v>
      </c>
      <c r="F59" s="9">
        <v>0</v>
      </c>
      <c r="G59" s="9"/>
      <c r="H59" s="9">
        <v>2000</v>
      </c>
      <c r="I59" s="9"/>
      <c r="J59" s="9">
        <f t="shared" si="1"/>
        <v>-2000</v>
      </c>
    </row>
    <row r="60" spans="1:12" x14ac:dyDescent="0.25">
      <c r="A60" s="6"/>
      <c r="B60" s="6"/>
      <c r="C60" s="6"/>
      <c r="D60" s="6"/>
      <c r="E60" s="6" t="s">
        <v>153</v>
      </c>
      <c r="F60" s="9">
        <v>0</v>
      </c>
      <c r="G60" s="9"/>
      <c r="H60" s="9">
        <v>300</v>
      </c>
      <c r="I60" s="9"/>
      <c r="J60" s="9">
        <f t="shared" si="1"/>
        <v>-300</v>
      </c>
    </row>
    <row r="61" spans="1:12" ht="30.75" x14ac:dyDescent="0.25">
      <c r="A61" s="6"/>
      <c r="B61" s="6"/>
      <c r="C61" s="6"/>
      <c r="D61" s="6"/>
      <c r="E61" s="6" t="s">
        <v>91</v>
      </c>
      <c r="F61" s="9">
        <v>21526.77</v>
      </c>
      <c r="G61" s="9"/>
      <c r="H61" s="9">
        <v>16800</v>
      </c>
      <c r="I61" s="9"/>
      <c r="J61" s="9">
        <f t="shared" si="1"/>
        <v>4726.7700000000004</v>
      </c>
      <c r="L61" s="8" t="s">
        <v>170</v>
      </c>
    </row>
    <row r="62" spans="1:12" x14ac:dyDescent="0.25">
      <c r="A62" s="6"/>
      <c r="B62" s="6"/>
      <c r="C62" s="6"/>
      <c r="D62" s="6"/>
      <c r="E62" s="6" t="s">
        <v>92</v>
      </c>
      <c r="F62" s="9">
        <v>11792.2</v>
      </c>
      <c r="G62" s="9"/>
      <c r="H62" s="9">
        <v>1120</v>
      </c>
      <c r="I62" s="9"/>
      <c r="J62" s="9">
        <f t="shared" si="1"/>
        <v>10672.2</v>
      </c>
      <c r="L62" s="8" t="s">
        <v>169</v>
      </c>
    </row>
    <row r="63" spans="1:12" x14ac:dyDescent="0.25">
      <c r="A63" s="6"/>
      <c r="B63" s="6"/>
      <c r="C63" s="6"/>
      <c r="D63" s="6"/>
      <c r="E63" s="6" t="s">
        <v>93</v>
      </c>
      <c r="F63" s="9">
        <v>5343.96</v>
      </c>
      <c r="G63" s="9"/>
      <c r="H63" s="9">
        <v>4900</v>
      </c>
      <c r="I63" s="9"/>
      <c r="J63" s="9">
        <f t="shared" si="1"/>
        <v>443.96</v>
      </c>
      <c r="L63" s="11"/>
    </row>
    <row r="64" spans="1:12" x14ac:dyDescent="0.25">
      <c r="A64" s="6"/>
      <c r="B64" s="6"/>
      <c r="C64" s="6"/>
      <c r="D64" s="6"/>
      <c r="E64" s="6" t="s">
        <v>180</v>
      </c>
      <c r="F64" s="9">
        <v>322.5</v>
      </c>
      <c r="G64" s="9"/>
      <c r="H64" s="9">
        <v>1000</v>
      </c>
      <c r="I64" s="9"/>
      <c r="J64" s="9">
        <f t="shared" si="1"/>
        <v>-677.5</v>
      </c>
      <c r="L64" s="11"/>
    </row>
    <row r="65" spans="1:12" x14ac:dyDescent="0.25">
      <c r="A65" s="6"/>
      <c r="B65" s="6"/>
      <c r="C65" s="6"/>
      <c r="D65" s="6"/>
      <c r="E65" s="6" t="s">
        <v>94</v>
      </c>
      <c r="F65" s="9">
        <v>285.92</v>
      </c>
      <c r="G65" s="9"/>
      <c r="H65" s="9">
        <v>1000</v>
      </c>
      <c r="I65" s="9"/>
      <c r="J65" s="9">
        <f t="shared" si="1"/>
        <v>-714.08</v>
      </c>
      <c r="L65" s="19"/>
    </row>
    <row r="66" spans="1:12" x14ac:dyDescent="0.25">
      <c r="A66" s="6"/>
      <c r="B66" s="6"/>
      <c r="C66" s="6"/>
      <c r="D66" s="6"/>
      <c r="E66" s="6" t="s">
        <v>95</v>
      </c>
      <c r="F66" s="9">
        <v>3992.25</v>
      </c>
      <c r="G66" s="9"/>
      <c r="H66" s="9">
        <v>4000</v>
      </c>
      <c r="I66" s="9"/>
      <c r="J66" s="9">
        <f t="shared" si="1"/>
        <v>-7.75</v>
      </c>
      <c r="L66" s="8"/>
    </row>
    <row r="67" spans="1:12" x14ac:dyDescent="0.25">
      <c r="A67" s="6"/>
      <c r="B67" s="6"/>
      <c r="C67" s="6"/>
      <c r="D67" s="6"/>
      <c r="E67" s="6" t="s">
        <v>96</v>
      </c>
      <c r="F67" s="9">
        <v>3267.35</v>
      </c>
      <c r="G67" s="9"/>
      <c r="H67" s="9">
        <v>3500</v>
      </c>
      <c r="I67" s="9"/>
      <c r="J67" s="9">
        <f t="shared" si="1"/>
        <v>-232.65</v>
      </c>
      <c r="L67" s="8"/>
    </row>
    <row r="68" spans="1:12" x14ac:dyDescent="0.25">
      <c r="A68" s="6"/>
      <c r="B68" s="6"/>
      <c r="C68" s="6"/>
      <c r="D68" s="6"/>
      <c r="E68" s="6" t="s">
        <v>97</v>
      </c>
      <c r="F68" s="9">
        <v>12430</v>
      </c>
      <c r="G68" s="9"/>
      <c r="H68" s="9">
        <v>16000</v>
      </c>
      <c r="I68" s="9"/>
      <c r="J68" s="9">
        <f t="shared" si="1"/>
        <v>-3570</v>
      </c>
      <c r="L68" s="11"/>
    </row>
    <row r="69" spans="1:12" x14ac:dyDescent="0.25">
      <c r="A69" s="6"/>
      <c r="B69" s="6"/>
      <c r="C69" s="6"/>
      <c r="D69" s="6"/>
      <c r="E69" s="6" t="s">
        <v>98</v>
      </c>
      <c r="F69" s="9">
        <v>17577.72</v>
      </c>
      <c r="G69" s="9"/>
      <c r="H69" s="9">
        <v>21000</v>
      </c>
      <c r="I69" s="9"/>
      <c r="J69" s="9">
        <f t="shared" si="1"/>
        <v>-3422.28</v>
      </c>
      <c r="L69" s="11"/>
    </row>
    <row r="70" spans="1:12" x14ac:dyDescent="0.25">
      <c r="A70" s="6"/>
      <c r="B70" s="6"/>
      <c r="C70" s="6"/>
      <c r="D70" s="6"/>
      <c r="E70" s="6" t="s">
        <v>99</v>
      </c>
      <c r="F70" s="9">
        <v>2989.44</v>
      </c>
      <c r="G70" s="9"/>
      <c r="H70" s="9">
        <v>3200</v>
      </c>
      <c r="I70" s="9"/>
      <c r="J70" s="9">
        <f t="shared" si="1"/>
        <v>-210.56</v>
      </c>
      <c r="L70" s="3"/>
    </row>
    <row r="71" spans="1:12" x14ac:dyDescent="0.25">
      <c r="A71" s="6"/>
      <c r="B71" s="6"/>
      <c r="C71" s="6"/>
      <c r="D71" s="6"/>
      <c r="E71" s="6" t="s">
        <v>100</v>
      </c>
      <c r="F71" s="9">
        <v>6452.14</v>
      </c>
      <c r="G71" s="9"/>
      <c r="H71" s="9">
        <v>3900</v>
      </c>
      <c r="I71" s="9"/>
      <c r="J71" s="9">
        <f t="shared" si="1"/>
        <v>2552.14</v>
      </c>
    </row>
    <row r="72" spans="1:12" x14ac:dyDescent="0.25">
      <c r="A72" s="6"/>
      <c r="B72" s="6"/>
      <c r="C72" s="6"/>
      <c r="D72" s="6"/>
      <c r="E72" s="6" t="s">
        <v>101</v>
      </c>
      <c r="F72" s="9">
        <v>5445</v>
      </c>
      <c r="G72" s="9"/>
      <c r="H72" s="9">
        <v>5000</v>
      </c>
      <c r="I72" s="9"/>
      <c r="J72" s="9">
        <f t="shared" si="1"/>
        <v>445</v>
      </c>
    </row>
    <row r="73" spans="1:12" x14ac:dyDescent="0.25">
      <c r="A73" s="6"/>
      <c r="B73" s="6"/>
      <c r="C73" s="6"/>
      <c r="D73" s="6"/>
      <c r="E73" s="6" t="s">
        <v>102</v>
      </c>
      <c r="F73" s="9">
        <v>1302.7</v>
      </c>
      <c r="G73" s="9"/>
      <c r="H73" s="9">
        <v>1295</v>
      </c>
      <c r="I73" s="9"/>
      <c r="J73" s="9">
        <f t="shared" si="1"/>
        <v>7.7</v>
      </c>
    </row>
    <row r="74" spans="1:12" x14ac:dyDescent="0.25">
      <c r="A74" s="6"/>
      <c r="B74" s="6"/>
      <c r="C74" s="6"/>
      <c r="D74" s="6"/>
      <c r="E74" s="6" t="s">
        <v>103</v>
      </c>
      <c r="F74" s="9">
        <f>10080+7674.38</f>
        <v>17754.38</v>
      </c>
      <c r="G74" s="9"/>
      <c r="H74" s="9">
        <v>11900</v>
      </c>
      <c r="I74" s="9"/>
      <c r="J74" s="9">
        <f t="shared" si="1"/>
        <v>5854.38</v>
      </c>
    </row>
    <row r="75" spans="1:12" ht="16.5" thickBot="1" x14ac:dyDescent="0.3">
      <c r="A75" s="6"/>
      <c r="B75" s="6"/>
      <c r="C75" s="6"/>
      <c r="D75" s="6"/>
      <c r="E75" s="6" t="s">
        <v>104</v>
      </c>
      <c r="F75" s="24">
        <v>7735</v>
      </c>
      <c r="G75" s="9"/>
      <c r="H75" s="24">
        <v>8250</v>
      </c>
      <c r="I75" s="9"/>
      <c r="J75" s="24">
        <f t="shared" si="1"/>
        <v>-515</v>
      </c>
      <c r="L75" s="11"/>
    </row>
    <row r="76" spans="1:12" ht="16.5" thickBot="1" x14ac:dyDescent="0.3">
      <c r="A76" s="6"/>
      <c r="B76" s="6"/>
      <c r="C76" s="6"/>
      <c r="D76" s="6" t="s">
        <v>33</v>
      </c>
      <c r="E76" s="6"/>
      <c r="F76" s="25">
        <f>ROUND(SUM(F33:F75),5)</f>
        <v>1635912.35</v>
      </c>
      <c r="G76" s="9"/>
      <c r="H76" s="25">
        <f>ROUND(SUM(H33:H75),5)</f>
        <v>1356390</v>
      </c>
      <c r="I76" s="9"/>
      <c r="J76" s="25">
        <f t="shared" si="1"/>
        <v>279522.34999999998</v>
      </c>
      <c r="L76" s="20"/>
    </row>
    <row r="77" spans="1:12" ht="45.75" x14ac:dyDescent="0.25">
      <c r="A77" s="6"/>
      <c r="B77" s="6" t="s">
        <v>34</v>
      </c>
      <c r="C77" s="6"/>
      <c r="D77" s="6"/>
      <c r="E77" s="6"/>
      <c r="F77" s="9">
        <f>ROUND(F6+F32-F76,5)</f>
        <v>-297939.58</v>
      </c>
      <c r="G77" s="9"/>
      <c r="H77" s="9">
        <f>ROUND(H6+H32-H76,5)</f>
        <v>14110</v>
      </c>
      <c r="I77" s="9"/>
      <c r="J77" s="9">
        <f t="shared" si="1"/>
        <v>-312049.58</v>
      </c>
      <c r="L77" s="8" t="s">
        <v>199</v>
      </c>
    </row>
    <row r="78" spans="1:12" x14ac:dyDescent="0.25">
      <c r="A78" s="6"/>
      <c r="B78" s="6" t="s">
        <v>35</v>
      </c>
      <c r="C78" s="6"/>
      <c r="D78" s="6"/>
      <c r="E78" s="6"/>
      <c r="F78" s="9"/>
      <c r="G78" s="9"/>
      <c r="H78" s="9"/>
      <c r="I78" s="9"/>
      <c r="J78" s="9"/>
    </row>
    <row r="79" spans="1:12" x14ac:dyDescent="0.25">
      <c r="A79" s="6"/>
      <c r="B79" s="6"/>
      <c r="C79" s="6" t="s">
        <v>36</v>
      </c>
      <c r="D79" s="6"/>
      <c r="E79" s="6"/>
      <c r="F79" s="9"/>
      <c r="G79" s="9"/>
      <c r="H79" s="9"/>
      <c r="I79" s="9"/>
      <c r="J79" s="9"/>
    </row>
    <row r="80" spans="1:12" x14ac:dyDescent="0.25">
      <c r="A80" s="6"/>
      <c r="B80" s="6"/>
      <c r="C80" s="6"/>
      <c r="D80" s="6" t="s">
        <v>105</v>
      </c>
      <c r="E80" s="6"/>
      <c r="F80" s="9">
        <v>87.14</v>
      </c>
      <c r="G80" s="9"/>
      <c r="H80" s="9">
        <v>0</v>
      </c>
      <c r="I80" s="9"/>
      <c r="J80" s="9">
        <f t="shared" ref="J80:J86" si="2">ROUND((F80-H80),5)</f>
        <v>87.14</v>
      </c>
    </row>
    <row r="81" spans="1:12" x14ac:dyDescent="0.25">
      <c r="A81" s="6"/>
      <c r="B81" s="6"/>
      <c r="C81" s="6"/>
      <c r="D81" s="6" t="s">
        <v>106</v>
      </c>
      <c r="E81" s="6"/>
      <c r="F81" s="9">
        <f>38268.35+4298.99</f>
        <v>42567.34</v>
      </c>
      <c r="G81" s="9"/>
      <c r="H81" s="9">
        <v>49550</v>
      </c>
      <c r="I81" s="9"/>
      <c r="J81" s="9">
        <f t="shared" si="2"/>
        <v>-6982.66</v>
      </c>
    </row>
    <row r="82" spans="1:12" x14ac:dyDescent="0.25">
      <c r="A82" s="6"/>
      <c r="B82" s="6"/>
      <c r="C82" s="6"/>
      <c r="D82" s="6" t="s">
        <v>155</v>
      </c>
      <c r="E82" s="6"/>
      <c r="F82" s="9">
        <v>-1446.72</v>
      </c>
      <c r="G82" s="9"/>
      <c r="H82" s="9">
        <v>0</v>
      </c>
      <c r="I82" s="9"/>
      <c r="J82" s="9">
        <f t="shared" si="2"/>
        <v>-1446.72</v>
      </c>
    </row>
    <row r="83" spans="1:12" ht="16.5" thickBot="1" x14ac:dyDescent="0.3">
      <c r="A83" s="6"/>
      <c r="B83" s="6"/>
      <c r="C83" s="6"/>
      <c r="D83" s="6" t="s">
        <v>107</v>
      </c>
      <c r="E83" s="6"/>
      <c r="F83" s="23">
        <f>-12332.31-210.37</f>
        <v>-12542.68</v>
      </c>
      <c r="G83" s="9"/>
      <c r="H83" s="24">
        <v>0</v>
      </c>
      <c r="I83" s="9"/>
      <c r="J83" s="24">
        <f t="shared" si="2"/>
        <v>-12542.68</v>
      </c>
    </row>
    <row r="84" spans="1:12" ht="16.5" thickBot="1" x14ac:dyDescent="0.3">
      <c r="A84" s="6"/>
      <c r="B84" s="6"/>
      <c r="C84" s="6" t="s">
        <v>37</v>
      </c>
      <c r="D84" s="6"/>
      <c r="E84" s="6"/>
      <c r="F84" s="9">
        <f>ROUND(SUM(F79:F83),5)</f>
        <v>28665.08</v>
      </c>
      <c r="G84" s="9"/>
      <c r="H84" s="26">
        <f>ROUND(SUM(H79:H83),5)</f>
        <v>49550</v>
      </c>
      <c r="I84" s="9"/>
      <c r="J84" s="26">
        <f t="shared" si="2"/>
        <v>-20884.919999999998</v>
      </c>
    </row>
    <row r="85" spans="1:12" ht="16.5" thickBot="1" x14ac:dyDescent="0.3">
      <c r="A85" s="6"/>
      <c r="B85" s="6" t="s">
        <v>38</v>
      </c>
      <c r="C85" s="6"/>
      <c r="D85" s="6"/>
      <c r="E85" s="6"/>
      <c r="F85" s="26">
        <f>ROUND(F78+F84,5)</f>
        <v>28665.08</v>
      </c>
      <c r="G85" s="9"/>
      <c r="H85" s="26">
        <f>ROUND(H78+H84,5)</f>
        <v>49550</v>
      </c>
      <c r="I85" s="9"/>
      <c r="J85" s="26">
        <f t="shared" si="2"/>
        <v>-20884.919999999998</v>
      </c>
    </row>
    <row r="86" spans="1:12" s="7" customFormat="1" ht="24" customHeight="1" thickBot="1" x14ac:dyDescent="0.3">
      <c r="A86" s="2" t="s">
        <v>25</v>
      </c>
      <c r="B86" s="2"/>
      <c r="C86" s="2"/>
      <c r="D86" s="2"/>
      <c r="E86" s="2"/>
      <c r="F86" s="27">
        <f>ROUND(F77+F85,5)</f>
        <v>-269274.5</v>
      </c>
      <c r="G86" s="28"/>
      <c r="H86" s="27">
        <f>ROUND(H77+H85,5)</f>
        <v>63660</v>
      </c>
      <c r="I86" s="28"/>
      <c r="J86" s="27">
        <f t="shared" si="2"/>
        <v>-332934.5</v>
      </c>
      <c r="L86"/>
    </row>
    <row r="87" spans="1:12" ht="16.5" thickTop="1" x14ac:dyDescent="0.25"/>
  </sheetData>
  <mergeCells count="3">
    <mergeCell ref="A1:L1"/>
    <mergeCell ref="A2:L2"/>
    <mergeCell ref="A3:L3"/>
  </mergeCells>
  <pageMargins left="0.7" right="0.7" top="0.75" bottom="0.75" header="0.1" footer="0.3"/>
  <pageSetup scale="59" fitToHeight="0" orientation="portrait" r:id="rId1"/>
  <headerFooter>
    <oddFooter>&amp;R&amp;"Arial,Bold"&amp;12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1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1410" r:id="rId4" name="HEADER"/>
      </mc:Fallback>
    </mc:AlternateContent>
    <mc:AlternateContent xmlns:mc="http://schemas.openxmlformats.org/markup-compatibility/2006">
      <mc:Choice Requires="x14">
        <control shapeId="401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140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F36"/>
  <sheetViews>
    <sheetView workbookViewId="0">
      <pane xSplit="5" ySplit="4" topLeftCell="F5" activePane="bottomRight" state="frozenSplit"/>
      <selection pane="topRight" activeCell="F1" sqref="F1"/>
      <selection pane="bottomLeft" activeCell="A5" sqref="A5"/>
      <selection pane="bottomRight" activeCell="I2" sqref="I2"/>
    </sheetView>
  </sheetViews>
  <sheetFormatPr defaultRowHeight="15.75" x14ac:dyDescent="0.25"/>
  <cols>
    <col min="1" max="4" width="3" style="17" customWidth="1"/>
    <col min="5" max="5" width="42" style="17" customWidth="1"/>
    <col min="6" max="6" width="14.28515625" style="18" bestFit="1" customWidth="1"/>
  </cols>
  <sheetData>
    <row r="1" spans="1:6" x14ac:dyDescent="0.25">
      <c r="A1" s="35" t="s">
        <v>41</v>
      </c>
      <c r="B1" s="35"/>
      <c r="C1" s="35"/>
      <c r="D1" s="35"/>
      <c r="E1" s="35"/>
      <c r="F1" s="35"/>
    </row>
    <row r="2" spans="1:6" x14ac:dyDescent="0.25">
      <c r="A2" s="35" t="s">
        <v>122</v>
      </c>
      <c r="B2" s="35"/>
      <c r="C2" s="35"/>
      <c r="D2" s="35"/>
      <c r="E2" s="35"/>
      <c r="F2" s="35"/>
    </row>
    <row r="3" spans="1:6" x14ac:dyDescent="0.25">
      <c r="A3" s="35" t="s">
        <v>183</v>
      </c>
      <c r="B3" s="35"/>
      <c r="C3" s="35"/>
      <c r="D3" s="35"/>
      <c r="E3" s="35"/>
      <c r="F3" s="35"/>
    </row>
    <row r="4" spans="1:6" s="16" customFormat="1" ht="16.5" thickBot="1" x14ac:dyDescent="0.3">
      <c r="A4" s="14"/>
      <c r="B4" s="14"/>
      <c r="C4" s="14"/>
      <c r="D4" s="14"/>
      <c r="E4" s="14"/>
      <c r="F4" s="22" t="s">
        <v>184</v>
      </c>
    </row>
    <row r="5" spans="1:6" ht="16.5" thickTop="1" x14ac:dyDescent="0.25">
      <c r="A5" s="6"/>
      <c r="B5" s="6"/>
      <c r="C5" s="6" t="s">
        <v>110</v>
      </c>
      <c r="D5" s="6"/>
      <c r="E5" s="6"/>
      <c r="F5" s="5"/>
    </row>
    <row r="6" spans="1:6" x14ac:dyDescent="0.25">
      <c r="A6" s="6"/>
      <c r="B6" s="6"/>
      <c r="C6" s="6"/>
      <c r="D6" s="6" t="s">
        <v>25</v>
      </c>
      <c r="E6" s="6"/>
      <c r="F6" s="5">
        <f>-304396.76+31133.62+3988.64</f>
        <v>-269274.5</v>
      </c>
    </row>
    <row r="7" spans="1:6" x14ac:dyDescent="0.25">
      <c r="A7" s="6"/>
      <c r="B7" s="6"/>
      <c r="C7" s="6"/>
      <c r="D7" s="6" t="s">
        <v>111</v>
      </c>
      <c r="E7" s="6"/>
      <c r="F7" s="5"/>
    </row>
    <row r="8" spans="1:6" x14ac:dyDescent="0.25">
      <c r="A8" s="6"/>
      <c r="B8" s="6"/>
      <c r="C8" s="6"/>
      <c r="D8" s="6" t="s">
        <v>112</v>
      </c>
      <c r="E8" s="6"/>
      <c r="F8" s="5"/>
    </row>
    <row r="9" spans="1:6" x14ac:dyDescent="0.25">
      <c r="A9" s="6"/>
      <c r="B9" s="6"/>
      <c r="C9" s="6"/>
      <c r="D9" s="6"/>
      <c r="E9" s="6" t="s">
        <v>124</v>
      </c>
      <c r="F9" s="5">
        <v>-39966.93</v>
      </c>
    </row>
    <row r="10" spans="1:6" x14ac:dyDescent="0.25">
      <c r="A10" s="6"/>
      <c r="B10" s="6"/>
      <c r="C10" s="6"/>
      <c r="D10" s="6"/>
      <c r="E10" s="6" t="s">
        <v>50</v>
      </c>
      <c r="F10" s="5">
        <v>53265</v>
      </c>
    </row>
    <row r="11" spans="1:6" x14ac:dyDescent="0.25">
      <c r="A11" s="6"/>
      <c r="B11" s="6"/>
      <c r="C11" s="6"/>
      <c r="D11" s="6"/>
      <c r="E11" s="6" t="s">
        <v>135</v>
      </c>
      <c r="F11" s="5">
        <v>-730</v>
      </c>
    </row>
    <row r="12" spans="1:6" x14ac:dyDescent="0.25">
      <c r="A12" s="6"/>
      <c r="B12" s="6"/>
      <c r="C12" s="6"/>
      <c r="D12" s="6"/>
      <c r="E12" s="6" t="s">
        <v>56</v>
      </c>
      <c r="F12" s="5">
        <v>1995</v>
      </c>
    </row>
    <row r="13" spans="1:6" x14ac:dyDescent="0.25">
      <c r="A13" s="6"/>
      <c r="B13" s="6"/>
      <c r="C13" s="6"/>
      <c r="D13" s="6"/>
      <c r="E13" s="6" t="s">
        <v>55</v>
      </c>
      <c r="F13" s="5">
        <v>2240</v>
      </c>
    </row>
    <row r="14" spans="1:6" x14ac:dyDescent="0.25">
      <c r="A14" s="6"/>
      <c r="B14" s="6"/>
      <c r="C14" s="6"/>
      <c r="D14" s="6"/>
      <c r="E14" s="6" t="s">
        <v>54</v>
      </c>
      <c r="F14" s="5">
        <v>5845</v>
      </c>
    </row>
    <row r="15" spans="1:6" x14ac:dyDescent="0.25">
      <c r="A15" s="6"/>
      <c r="B15" s="6"/>
      <c r="C15" s="6"/>
      <c r="D15" s="6"/>
      <c r="E15" s="6" t="s">
        <v>125</v>
      </c>
      <c r="F15" s="9">
        <v>7674.38</v>
      </c>
    </row>
    <row r="16" spans="1:6" x14ac:dyDescent="0.25">
      <c r="A16" s="6"/>
      <c r="B16" s="6"/>
      <c r="C16" s="6"/>
      <c r="D16" s="6"/>
      <c r="E16" s="6" t="s">
        <v>58</v>
      </c>
      <c r="F16" s="5">
        <v>21365.63</v>
      </c>
    </row>
    <row r="17" spans="1:6" x14ac:dyDescent="0.25">
      <c r="A17" s="6"/>
      <c r="B17" s="6"/>
      <c r="C17" s="6"/>
      <c r="D17" s="6"/>
      <c r="E17" s="6" t="s">
        <v>59</v>
      </c>
      <c r="F17" s="5">
        <v>-7693.81</v>
      </c>
    </row>
    <row r="18" spans="1:6" x14ac:dyDescent="0.25">
      <c r="A18" s="6"/>
      <c r="B18" s="6"/>
      <c r="C18" s="6"/>
      <c r="D18" s="6"/>
      <c r="E18" s="6" t="s">
        <v>62</v>
      </c>
      <c r="F18" s="5">
        <v>-5507.54</v>
      </c>
    </row>
    <row r="19" spans="1:6" x14ac:dyDescent="0.25">
      <c r="A19" s="6"/>
      <c r="B19" s="6"/>
      <c r="C19" s="6"/>
      <c r="D19" s="6"/>
      <c r="E19" s="6" t="s">
        <v>61</v>
      </c>
      <c r="F19" s="5">
        <v>-29740.75</v>
      </c>
    </row>
    <row r="20" spans="1:6" x14ac:dyDescent="0.25">
      <c r="A20" s="6"/>
      <c r="B20" s="6"/>
      <c r="C20" s="6"/>
      <c r="D20" s="6"/>
      <c r="E20" s="6" t="s">
        <v>123</v>
      </c>
      <c r="F20" s="5">
        <f>-4500-1000</f>
        <v>-5500</v>
      </c>
    </row>
    <row r="21" spans="1:6" x14ac:dyDescent="0.25">
      <c r="A21" s="6"/>
      <c r="B21" s="6"/>
      <c r="C21" s="6"/>
      <c r="D21" s="6"/>
      <c r="E21" s="6" t="s">
        <v>60</v>
      </c>
      <c r="F21" s="5">
        <v>-19000</v>
      </c>
    </row>
    <row r="22" spans="1:6" x14ac:dyDescent="0.25">
      <c r="A22" s="6"/>
      <c r="B22" s="6"/>
      <c r="C22" s="6"/>
      <c r="D22" s="6"/>
      <c r="E22" s="6" t="s">
        <v>126</v>
      </c>
      <c r="F22" s="5">
        <v>556117.5</v>
      </c>
    </row>
    <row r="23" spans="1:6" x14ac:dyDescent="0.25">
      <c r="A23" s="6"/>
      <c r="B23" s="6"/>
      <c r="C23" s="6"/>
      <c r="D23" s="6"/>
      <c r="E23" s="6" t="s">
        <v>113</v>
      </c>
      <c r="F23" s="5">
        <v>-195918.8</v>
      </c>
    </row>
    <row r="24" spans="1:6" ht="16.5" thickBot="1" x14ac:dyDescent="0.3">
      <c r="A24" s="6"/>
      <c r="B24" s="6"/>
      <c r="C24" s="6"/>
      <c r="D24" s="6"/>
      <c r="E24" s="6" t="s">
        <v>137</v>
      </c>
      <c r="F24" s="33">
        <v>47555</v>
      </c>
    </row>
    <row r="25" spans="1:6" x14ac:dyDescent="0.25">
      <c r="A25" s="6"/>
      <c r="B25" s="6"/>
      <c r="C25" s="6" t="s">
        <v>114</v>
      </c>
      <c r="D25" s="6"/>
      <c r="E25" s="6"/>
      <c r="F25" s="5">
        <f>ROUND(SUM(F5:F6)+SUM(F9:F24),5)</f>
        <v>122725.18</v>
      </c>
    </row>
    <row r="26" spans="1:6" x14ac:dyDescent="0.25">
      <c r="A26" s="6"/>
      <c r="B26" s="6"/>
      <c r="C26" s="6" t="s">
        <v>115</v>
      </c>
      <c r="D26" s="6"/>
      <c r="E26" s="6"/>
      <c r="F26" s="5"/>
    </row>
    <row r="27" spans="1:6" x14ac:dyDescent="0.25">
      <c r="A27" s="6"/>
      <c r="B27" s="6"/>
      <c r="C27" s="6"/>
      <c r="D27" s="6" t="s">
        <v>57</v>
      </c>
      <c r="E27" s="6"/>
      <c r="F27" s="5">
        <f>188600.68-2988.64</f>
        <v>185612.03999999998</v>
      </c>
    </row>
    <row r="28" spans="1:6" ht="16.5" thickBot="1" x14ac:dyDescent="0.3">
      <c r="A28" s="6"/>
      <c r="B28" s="6"/>
      <c r="C28" s="6"/>
      <c r="D28" s="6" t="s">
        <v>136</v>
      </c>
      <c r="E28" s="6"/>
      <c r="F28" s="33">
        <v>-1169.04</v>
      </c>
    </row>
    <row r="29" spans="1:6" x14ac:dyDescent="0.25">
      <c r="A29" s="6"/>
      <c r="B29" s="6"/>
      <c r="C29" s="6" t="s">
        <v>116</v>
      </c>
      <c r="D29" s="6"/>
      <c r="E29" s="6"/>
      <c r="F29" s="5">
        <f>ROUND(SUM(F26:F28),5)</f>
        <v>184443</v>
      </c>
    </row>
    <row r="30" spans="1:6" x14ac:dyDescent="0.25">
      <c r="A30" s="6"/>
      <c r="B30" s="6"/>
      <c r="C30" s="6" t="s">
        <v>117</v>
      </c>
      <c r="D30" s="6"/>
      <c r="E30" s="6"/>
      <c r="F30" s="5"/>
    </row>
    <row r="31" spans="1:6" ht="16.5" thickBot="1" x14ac:dyDescent="0.3">
      <c r="A31" s="6"/>
      <c r="B31" s="6"/>
      <c r="C31" s="6"/>
      <c r="D31" s="6" t="s">
        <v>64</v>
      </c>
      <c r="E31" s="6"/>
      <c r="F31" s="31">
        <v>-2800</v>
      </c>
    </row>
    <row r="32" spans="1:6" ht="16.5" thickBot="1" x14ac:dyDescent="0.3">
      <c r="A32" s="6"/>
      <c r="B32" s="6"/>
      <c r="C32" s="6" t="s">
        <v>118</v>
      </c>
      <c r="D32" s="6"/>
      <c r="E32" s="6"/>
      <c r="F32" s="32">
        <f>ROUND(SUM(F30:F31),5)</f>
        <v>-2800</v>
      </c>
    </row>
    <row r="33" spans="1:6" x14ac:dyDescent="0.25">
      <c r="A33" s="6"/>
      <c r="B33" s="6" t="s">
        <v>119</v>
      </c>
      <c r="C33" s="6"/>
      <c r="D33" s="6"/>
      <c r="E33" s="6"/>
      <c r="F33" s="5">
        <f>ROUND(F25+F29+F32,5)</f>
        <v>304368.18</v>
      </c>
    </row>
    <row r="34" spans="1:6" ht="16.5" thickBot="1" x14ac:dyDescent="0.3">
      <c r="A34" s="6"/>
      <c r="B34" s="6" t="s">
        <v>120</v>
      </c>
      <c r="C34" s="6"/>
      <c r="D34" s="6"/>
      <c r="E34" s="6"/>
      <c r="F34" s="31">
        <f>240754.13+5544</f>
        <v>246298.13</v>
      </c>
    </row>
    <row r="35" spans="1:6" s="7" customFormat="1" ht="24" customHeight="1" thickBot="1" x14ac:dyDescent="0.3">
      <c r="A35" s="2" t="s">
        <v>121</v>
      </c>
      <c r="B35" s="2"/>
      <c r="C35" s="2"/>
      <c r="D35" s="2"/>
      <c r="E35" s="2"/>
      <c r="F35" s="34">
        <f>ROUND(SUM(F33:F34),5)</f>
        <v>550666.31000000006</v>
      </c>
    </row>
    <row r="36" spans="1:6" ht="16.5" thickTop="1" x14ac:dyDescent="0.25"/>
  </sheetData>
  <mergeCells count="3">
    <mergeCell ref="A1:F1"/>
    <mergeCell ref="A2:F2"/>
    <mergeCell ref="A3:F3"/>
  </mergeCells>
  <pageMargins left="0.7" right="0.7" top="0.75" bottom="0.75" header="0.1" footer="0.3"/>
  <pageSetup orientation="portrait" r:id="rId1"/>
  <headerFooter>
    <oddFooter>&amp;R&amp;"Arial,Bold"&amp;12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345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3457" r:id="rId4" name="FILTER"/>
      </mc:Fallback>
    </mc:AlternateContent>
    <mc:AlternateContent xmlns:mc="http://schemas.openxmlformats.org/markup-compatibility/2006">
      <mc:Choice Requires="x14">
        <control shapeId="40345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3458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Balance Sheet</vt:lpstr>
      <vt:lpstr>Income Statement</vt:lpstr>
      <vt:lpstr>Actual vs Budget</vt:lpstr>
      <vt:lpstr>Cash Flow</vt:lpstr>
      <vt:lpstr>Sheet2</vt:lpstr>
      <vt:lpstr>Sheet3</vt:lpstr>
      <vt:lpstr>'Actual vs Budget'!Print_Titles</vt:lpstr>
      <vt:lpstr>'Income Statement'!Print_Titles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2018-08-10T16:59:42Z</cp:lastPrinted>
  <dcterms:created xsi:type="dcterms:W3CDTF">2014-01-21T17:56:46Z</dcterms:created>
  <dcterms:modified xsi:type="dcterms:W3CDTF">2018-08-10T16:59:48Z</dcterms:modified>
</cp:coreProperties>
</file>