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526"/>
  <workbookPr showInkAnnotation="0" autoCompressPictures="0"/>
  <bookViews>
    <workbookView xWindow="560" yWindow="560" windowWidth="25040" windowHeight="15500" tabRatio="500"/>
  </bookViews>
  <sheets>
    <sheet name="Condo" sheetId="3" r:id="rId1"/>
    <sheet name="Salaries" sheetId="4" r:id="rId2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9" i="3" l="1"/>
  <c r="D5" i="3"/>
  <c r="D14" i="3"/>
  <c r="D8" i="4"/>
  <c r="C11" i="4"/>
  <c r="B11" i="4"/>
  <c r="B13" i="4"/>
  <c r="B16" i="4"/>
  <c r="C4" i="4"/>
  <c r="D4" i="4"/>
  <c r="E4" i="4"/>
  <c r="B4" i="4"/>
  <c r="G10" i="3"/>
  <c r="G7" i="3"/>
  <c r="G49" i="3"/>
  <c r="G11" i="3"/>
  <c r="G12" i="3"/>
  <c r="G16" i="3"/>
  <c r="G17" i="3"/>
  <c r="G20" i="3"/>
  <c r="G21" i="3"/>
  <c r="G22" i="3"/>
  <c r="G23" i="3"/>
  <c r="G24" i="3"/>
  <c r="G25" i="3"/>
  <c r="G28" i="3"/>
  <c r="G43" i="3"/>
  <c r="G44" i="3"/>
  <c r="D48" i="3"/>
  <c r="G48" i="3"/>
  <c r="D50" i="3"/>
  <c r="G50" i="3"/>
  <c r="D51" i="3"/>
  <c r="G51" i="3"/>
  <c r="D52" i="3"/>
  <c r="G52" i="3"/>
  <c r="G55" i="3"/>
  <c r="F5" i="3"/>
  <c r="F6" i="3"/>
  <c r="F8" i="3"/>
  <c r="F9" i="3"/>
  <c r="F55" i="3"/>
  <c r="D45" i="3"/>
  <c r="D41" i="3"/>
  <c r="D53" i="3"/>
  <c r="D26" i="3"/>
  <c r="D18" i="3"/>
  <c r="D55" i="3"/>
</calcChain>
</file>

<file path=xl/sharedStrings.xml><?xml version="1.0" encoding="utf-8"?>
<sst xmlns="http://schemas.openxmlformats.org/spreadsheetml/2006/main" count="125" uniqueCount="95">
  <si>
    <t>CENTER FOR EPIDEMIOLOGICAL RESEARCH FOR INIDIVIDUALS WITH INTELLECTUAL AND DEVELOPMENTAL DISABILITIES</t>
  </si>
  <si>
    <t>DRAFT BUDGET - Year one</t>
  </si>
  <si>
    <t>Category</t>
  </si>
  <si>
    <t>Item</t>
  </si>
  <si>
    <t>Description</t>
  </si>
  <si>
    <t>12 month Estimate</t>
  </si>
  <si>
    <t>Shared Expense</t>
  </si>
  <si>
    <t>Start Up</t>
  </si>
  <si>
    <t>Annual</t>
  </si>
  <si>
    <t>Computer/IT</t>
  </si>
  <si>
    <t>Laptops</t>
  </si>
  <si>
    <t>1 Macbooks @ 2500 each</t>
  </si>
  <si>
    <t>Printers</t>
  </si>
  <si>
    <t xml:space="preserve">1 Laserjet @ $450 </t>
  </si>
  <si>
    <t>BI Tool waiting for cost confirmation</t>
  </si>
  <si>
    <t>Tableau, 2 Users</t>
  </si>
  <si>
    <t>to purchase 2 licenses; if subscription would be 1260 per year</t>
  </si>
  <si>
    <t>Projector</t>
  </si>
  <si>
    <t>1 Projectors @ $1000 each</t>
  </si>
  <si>
    <t>IT Equipment</t>
  </si>
  <si>
    <t>Cords, Connectors and peripherals</t>
  </si>
  <si>
    <t>Video Conf.</t>
  </si>
  <si>
    <t>Shared expense with OPRA $50 per month</t>
  </si>
  <si>
    <t>Statistical Software</t>
  </si>
  <si>
    <t xml:space="preserve">SAS Software License/ Graph Pad Prism 5.0 </t>
  </si>
  <si>
    <t>Secure File Sharing Storage System</t>
  </si>
  <si>
    <t>Drop Box (Business) @ $15 per month</t>
  </si>
  <si>
    <t>Tableau training</t>
  </si>
  <si>
    <t>Tableau training for 2 users</t>
  </si>
  <si>
    <t>SUBTOTAL</t>
  </si>
  <si>
    <t>Major Equipment</t>
  </si>
  <si>
    <t>Deleted desk and table - Maryse work remotely</t>
  </si>
  <si>
    <t>Phone</t>
  </si>
  <si>
    <t xml:space="preserve">Cell 1 @ 30 each per month with tethering data </t>
  </si>
  <si>
    <t xml:space="preserve">Cell 1 @ 100 each per month with tethering data </t>
  </si>
  <si>
    <t>Airfare</t>
  </si>
  <si>
    <t>for Maryse only</t>
  </si>
  <si>
    <t>Others OPRA in kind</t>
  </si>
  <si>
    <t>Travel</t>
  </si>
  <si>
    <t>Mileage</t>
  </si>
  <si>
    <t>For Maryse only - OPRA will cover additional with in kind</t>
  </si>
  <si>
    <t>Lodging</t>
  </si>
  <si>
    <t>Car Rental/Cab</t>
  </si>
  <si>
    <t>Meals &amp; Entertainment</t>
  </si>
  <si>
    <t>Conferences</t>
  </si>
  <si>
    <t>Office Condo Fee</t>
  </si>
  <si>
    <t>200 per month</t>
  </si>
  <si>
    <t>Copier</t>
  </si>
  <si>
    <t>Office Supplies</t>
  </si>
  <si>
    <t>Included in Office Condo Fee</t>
  </si>
  <si>
    <t>Postage</t>
  </si>
  <si>
    <t>Marketing Materials</t>
  </si>
  <si>
    <t>Accounting</t>
  </si>
  <si>
    <t>Utilities</t>
  </si>
  <si>
    <t>Office Space</t>
  </si>
  <si>
    <t>Trash</t>
  </si>
  <si>
    <t>Gas</t>
  </si>
  <si>
    <t>Electic</t>
  </si>
  <si>
    <t>Water</t>
  </si>
  <si>
    <t>Sewer</t>
  </si>
  <si>
    <t>Professional</t>
  </si>
  <si>
    <t>Legal and Professional Fees</t>
  </si>
  <si>
    <t>Dues and Subscriptions</t>
  </si>
  <si>
    <t>Association and Journal at 3,000 per year</t>
  </si>
  <si>
    <t>Salary</t>
  </si>
  <si>
    <t>Executive Director</t>
  </si>
  <si>
    <t xml:space="preserve">5,000 + 30% </t>
  </si>
  <si>
    <t>Research Director and Epidemiologist</t>
  </si>
  <si>
    <t>100,000 + 30%</t>
  </si>
  <si>
    <t>BI Specialist</t>
  </si>
  <si>
    <t>7,500 + 30%</t>
  </si>
  <si>
    <t>SE</t>
  </si>
  <si>
    <t xml:space="preserve"> </t>
  </si>
  <si>
    <t>Chief Operations Officer</t>
  </si>
  <si>
    <t>10,000 = 30%</t>
  </si>
  <si>
    <t>Admin Assistant</t>
  </si>
  <si>
    <t>Total</t>
  </si>
  <si>
    <t xml:space="preserve">  TOTAL</t>
  </si>
  <si>
    <t>Note: Above wages based on recent salary data</t>
  </si>
  <si>
    <t>Clinical Research Director</t>
  </si>
  <si>
    <t>Percentiles</t>
  </si>
  <si>
    <t>National average</t>
  </si>
  <si>
    <t>Columbus Ohio average</t>
  </si>
  <si>
    <t>Variance in geographical mean</t>
  </si>
  <si>
    <t>1 - 2 years experience range-  national</t>
  </si>
  <si>
    <t xml:space="preserve">  Geographically adjusted by variance in mean</t>
  </si>
  <si>
    <t>1 - 2 years experience average</t>
  </si>
  <si>
    <t>Calculated combined average for Columbus Ohio 1 - 2 years experience</t>
  </si>
  <si>
    <t>Method: national avergage 1 - 5 years experience; variance in geographical mean</t>
  </si>
  <si>
    <t>**Data Source: http://swz.salary.com/SalaryWizard/Clinical-Research-Director-Salary-Details-Columbus-OH.aspx</t>
  </si>
  <si>
    <t>Research Director</t>
  </si>
  <si>
    <t>National average for entry level</t>
  </si>
  <si>
    <t>Range for entry level</t>
  </si>
  <si>
    <t>**Data Source:  http://www.payscale.com/research/US/Job=Research_Director/Salary/733dfdbd/Entry-Level</t>
  </si>
  <si>
    <t>Consultation at 5,000 per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</si>
</sst>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5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u/>
      <sz val="12"/>
      <color theme="1"/>
      <name val="Calibri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CC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4">
    <xf numFmtId="0" fontId="0" fillId="0" borderId="0"/>
    <xf numFmtId="44" fontId="2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59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2" xfId="0" applyBorder="1"/>
    <xf numFmtId="0" fontId="0" fillId="0" borderId="8" xfId="0" applyBorder="1"/>
    <xf numFmtId="0" fontId="0" fillId="0" borderId="9" xfId="0" applyBorder="1"/>
    <xf numFmtId="0" fontId="0" fillId="0" borderId="9" xfId="0" applyFill="1" applyBorder="1"/>
    <xf numFmtId="0" fontId="0" fillId="0" borderId="0" xfId="0" applyFill="1" applyBorder="1"/>
    <xf numFmtId="0" fontId="0" fillId="0" borderId="0" xfId="0" applyBorder="1" applyAlignment="1">
      <alignment horizontal="center" vertical="center"/>
    </xf>
    <xf numFmtId="0" fontId="0" fillId="0" borderId="10" xfId="0" applyFill="1" applyBorder="1"/>
    <xf numFmtId="37" fontId="0" fillId="0" borderId="0" xfId="1" applyNumberFormat="1" applyFont="1" applyBorder="1"/>
    <xf numFmtId="37" fontId="0" fillId="0" borderId="0" xfId="0" applyNumberFormat="1"/>
    <xf numFmtId="0" fontId="7" fillId="0" borderId="0" xfId="0" applyFont="1"/>
    <xf numFmtId="0" fontId="8" fillId="0" borderId="0" xfId="0" applyFont="1" applyBorder="1"/>
    <xf numFmtId="0" fontId="8" fillId="0" borderId="0" xfId="0" applyFont="1" applyFill="1" applyBorder="1"/>
    <xf numFmtId="0" fontId="9" fillId="0" borderId="0" xfId="0" applyFont="1" applyBorder="1"/>
    <xf numFmtId="0" fontId="8" fillId="0" borderId="0" xfId="0" applyFont="1" applyBorder="1" applyAlignment="1">
      <alignment horizontal="right"/>
    </xf>
    <xf numFmtId="37" fontId="8" fillId="0" borderId="0" xfId="1" applyNumberFormat="1" applyFont="1" applyBorder="1"/>
    <xf numFmtId="37" fontId="8" fillId="0" borderId="0" xfId="0" applyNumberFormat="1" applyFont="1"/>
    <xf numFmtId="37" fontId="9" fillId="0" borderId="0" xfId="1" applyNumberFormat="1" applyFont="1" applyBorder="1"/>
    <xf numFmtId="0" fontId="8" fillId="0" borderId="0" xfId="0" applyFont="1" applyFill="1" applyBorder="1" applyAlignment="1">
      <alignment horizontal="right"/>
    </xf>
    <xf numFmtId="37" fontId="0" fillId="0" borderId="0" xfId="0" applyNumberFormat="1" applyFill="1"/>
    <xf numFmtId="0" fontId="0" fillId="0" borderId="0" xfId="0" applyFill="1"/>
    <xf numFmtId="0" fontId="10" fillId="0" borderId="0" xfId="0" applyFont="1"/>
    <xf numFmtId="37" fontId="0" fillId="0" borderId="0" xfId="1" applyNumberFormat="1" applyFont="1" applyFill="1" applyBorder="1"/>
    <xf numFmtId="0" fontId="0" fillId="2" borderId="0" xfId="0" applyFill="1" applyBorder="1"/>
    <xf numFmtId="3" fontId="0" fillId="0" borderId="0" xfId="0" applyNumberFormat="1" applyBorder="1"/>
    <xf numFmtId="0" fontId="0" fillId="3" borderId="0" xfId="0" applyFill="1" applyBorder="1"/>
    <xf numFmtId="0" fontId="0" fillId="4" borderId="0" xfId="0" applyFill="1" applyBorder="1"/>
    <xf numFmtId="37" fontId="0" fillId="4" borderId="0" xfId="0" applyNumberFormat="1" applyFill="1"/>
    <xf numFmtId="37" fontId="0" fillId="5" borderId="0" xfId="0" applyNumberFormat="1" applyFill="1"/>
    <xf numFmtId="0" fontId="0" fillId="4" borderId="3" xfId="0" applyFill="1" applyBorder="1"/>
    <xf numFmtId="37" fontId="0" fillId="4" borderId="0" xfId="1" applyNumberFormat="1" applyFont="1" applyFill="1" applyBorder="1"/>
    <xf numFmtId="0" fontId="0" fillId="2" borderId="3" xfId="0" applyFill="1" applyBorder="1" applyAlignment="1">
      <alignment horizontal="right" wrapText="1"/>
    </xf>
    <xf numFmtId="0" fontId="0" fillId="0" borderId="0" xfId="0" applyBorder="1" applyAlignment="1">
      <alignment horizontal="left"/>
    </xf>
    <xf numFmtId="0" fontId="11" fillId="0" borderId="0" xfId="0" applyFont="1" applyAlignment="1">
      <alignment horizontal="right"/>
    </xf>
    <xf numFmtId="0" fontId="0" fillId="4" borderId="3" xfId="0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37" fontId="1" fillId="4" borderId="0" xfId="1" applyNumberFormat="1" applyFont="1" applyFill="1" applyBorder="1"/>
    <xf numFmtId="0" fontId="0" fillId="4" borderId="0" xfId="0" applyFill="1" applyBorder="1" applyAlignment="1">
      <alignment horizontal="center"/>
    </xf>
    <xf numFmtId="37" fontId="8" fillId="4" borderId="0" xfId="1" applyNumberFormat="1" applyFont="1" applyFill="1" applyBorder="1"/>
    <xf numFmtId="0" fontId="0" fillId="4" borderId="0" xfId="0" applyFill="1" applyBorder="1" applyAlignment="1">
      <alignment horizontal="left"/>
    </xf>
    <xf numFmtId="37" fontId="8" fillId="0" borderId="0" xfId="1" applyNumberFormat="1" applyFont="1" applyFill="1" applyBorder="1"/>
    <xf numFmtId="37" fontId="0" fillId="0" borderId="0" xfId="0" applyNumberFormat="1" applyFont="1"/>
    <xf numFmtId="37" fontId="0" fillId="4" borderId="0" xfId="0" applyNumberFormat="1" applyFont="1" applyFill="1"/>
    <xf numFmtId="37" fontId="0" fillId="0" borderId="0" xfId="0" applyNumberFormat="1" applyFont="1" applyFill="1"/>
    <xf numFmtId="0" fontId="0" fillId="0" borderId="0" xfId="0" applyFont="1"/>
    <xf numFmtId="37" fontId="0" fillId="5" borderId="0" xfId="1" applyNumberFormat="1" applyFont="1" applyFill="1" applyBorder="1"/>
    <xf numFmtId="0" fontId="8" fillId="0" borderId="0" xfId="0" applyFont="1"/>
    <xf numFmtId="3" fontId="0" fillId="0" borderId="0" xfId="0" applyNumberFormat="1"/>
    <xf numFmtId="9" fontId="12" fillId="0" borderId="0" xfId="0" applyNumberFormat="1" applyFont="1"/>
    <xf numFmtId="37" fontId="0" fillId="6" borderId="0" xfId="0" applyNumberFormat="1" applyFill="1"/>
    <xf numFmtId="0" fontId="13" fillId="0" borderId="0" xfId="0" applyFont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4">
    <cellStyle name="Currency" xfId="1" builtinId="4"/>
    <cellStyle name="Followed Hyperlink" xfId="23" builtinId="9" hidden="1"/>
    <cellStyle name="Followed Hyperlink" xfId="11" builtinId="9" hidden="1"/>
    <cellStyle name="Followed Hyperlink" xfId="13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15" builtinId="9" hidden="1"/>
    <cellStyle name="Followed Hyperlink" xfId="7" builtinId="9" hidden="1"/>
    <cellStyle name="Followed Hyperlink" xfId="9" builtinId="9" hidden="1"/>
    <cellStyle name="Followed Hyperlink" xfId="5" builtinId="9" hidden="1"/>
    <cellStyle name="Followed Hyperlink" xfId="3" builtinId="9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4" builtinId="8" hidden="1"/>
    <cellStyle name="Hyperlink" xfId="6" builtinId="8" hidden="1"/>
    <cellStyle name="Hyperlink" xfId="2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H60"/>
  <sheetViews>
    <sheetView tabSelected="1" topLeftCell="A10" workbookViewId="0">
      <selection activeCell="I43" sqref="I43"/>
    </sheetView>
  </sheetViews>
  <sheetFormatPr baseColWidth="10" defaultColWidth="11" defaultRowHeight="15" x14ac:dyDescent="0"/>
  <cols>
    <col min="1" max="1" width="14.1640625" customWidth="1"/>
    <col min="2" max="2" width="44.1640625" customWidth="1"/>
    <col min="3" max="3" width="43" customWidth="1"/>
    <col min="4" max="4" width="19.1640625" customWidth="1"/>
    <col min="5" max="5" width="11.6640625" customWidth="1"/>
    <col min="6" max="6" width="9.1640625" customWidth="1"/>
    <col min="7" max="7" width="8.1640625" customWidth="1"/>
  </cols>
  <sheetData>
    <row r="1" spans="1:8" ht="18.75">
      <c r="A1" s="55" t="s">
        <v>0</v>
      </c>
      <c r="B1" s="56"/>
      <c r="C1" s="56"/>
      <c r="D1" s="56"/>
      <c r="E1" s="56"/>
    </row>
    <row r="2" spans="1:8" ht="21.75" thickBot="1">
      <c r="A2" s="57" t="s">
        <v>1</v>
      </c>
      <c r="B2" s="58"/>
      <c r="C2" s="58"/>
      <c r="D2" s="58"/>
      <c r="E2" s="58"/>
    </row>
    <row r="3" spans="1:8" ht="16.5" thickBot="1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11" t="s">
        <v>7</v>
      </c>
      <c r="G3" s="11" t="s">
        <v>8</v>
      </c>
    </row>
    <row r="4" spans="1:8">
      <c r="A4" s="3" t="s">
        <v>9</v>
      </c>
      <c r="B4" s="1"/>
      <c r="C4" s="1"/>
      <c r="D4" s="1"/>
      <c r="E4" s="1"/>
    </row>
    <row r="5" spans="1:8">
      <c r="A5" s="3"/>
      <c r="B5" s="1" t="s">
        <v>10</v>
      </c>
      <c r="C5" s="9" t="s">
        <v>11</v>
      </c>
      <c r="D5" s="12">
        <f>2500</f>
        <v>2500</v>
      </c>
      <c r="E5" s="1"/>
      <c r="F5" s="13">
        <f>D5</f>
        <v>2500</v>
      </c>
    </row>
    <row r="6" spans="1:8">
      <c r="A6" s="3"/>
      <c r="B6" s="1" t="s">
        <v>12</v>
      </c>
      <c r="C6" s="1" t="s">
        <v>13</v>
      </c>
      <c r="D6" s="12">
        <v>450</v>
      </c>
      <c r="E6" s="1"/>
      <c r="F6" s="13">
        <f>D6</f>
        <v>450</v>
      </c>
    </row>
    <row r="7" spans="1:8">
      <c r="A7" s="3"/>
      <c r="B7" s="29" t="s">
        <v>14</v>
      </c>
      <c r="C7" s="30" t="s">
        <v>15</v>
      </c>
      <c r="D7" s="49">
        <v>3000</v>
      </c>
      <c r="E7" s="1"/>
      <c r="F7" s="13"/>
      <c r="G7" s="32">
        <f>D7</f>
        <v>3000</v>
      </c>
      <c r="H7" t="s">
        <v>16</v>
      </c>
    </row>
    <row r="8" spans="1:8">
      <c r="A8" s="3"/>
      <c r="B8" s="27" t="s">
        <v>17</v>
      </c>
      <c r="C8" s="1" t="s">
        <v>18</v>
      </c>
      <c r="D8" s="34">
        <v>1000</v>
      </c>
      <c r="E8" s="1"/>
      <c r="F8" s="13">
        <f>D8</f>
        <v>1000</v>
      </c>
      <c r="G8" s="13"/>
    </row>
    <row r="9" spans="1:8">
      <c r="A9" s="3"/>
      <c r="B9" s="27" t="s">
        <v>19</v>
      </c>
      <c r="C9" s="1" t="s">
        <v>20</v>
      </c>
      <c r="D9" s="34">
        <v>100</v>
      </c>
      <c r="E9" s="1"/>
      <c r="F9" s="13">
        <f>D9</f>
        <v>100</v>
      </c>
      <c r="G9" s="13"/>
    </row>
    <row r="10" spans="1:8">
      <c r="A10" s="3"/>
      <c r="B10" s="1" t="s">
        <v>21</v>
      </c>
      <c r="C10" s="30" t="s">
        <v>22</v>
      </c>
      <c r="D10" s="12">
        <v>600</v>
      </c>
      <c r="E10" s="2"/>
      <c r="F10" s="13"/>
      <c r="G10" s="31">
        <f>D10</f>
        <v>600</v>
      </c>
    </row>
    <row r="11" spans="1:8">
      <c r="A11" s="3"/>
      <c r="B11" s="9" t="s">
        <v>23</v>
      </c>
      <c r="C11" s="9" t="s">
        <v>24</v>
      </c>
      <c r="D11" s="12">
        <v>6000</v>
      </c>
      <c r="E11" s="2"/>
      <c r="F11" s="13"/>
      <c r="G11" s="31">
        <f>D11</f>
        <v>6000</v>
      </c>
    </row>
    <row r="12" spans="1:8">
      <c r="A12" s="3"/>
      <c r="B12" s="9" t="s">
        <v>25</v>
      </c>
      <c r="C12" s="9" t="s">
        <v>26</v>
      </c>
      <c r="D12" s="12">
        <v>180</v>
      </c>
      <c r="E12" s="2"/>
      <c r="F12" s="13"/>
      <c r="G12" s="31">
        <f>D12</f>
        <v>180</v>
      </c>
    </row>
    <row r="13" spans="1:8">
      <c r="A13" s="3"/>
      <c r="B13" s="9" t="s">
        <v>27</v>
      </c>
      <c r="C13" s="54" t="s">
        <v>28</v>
      </c>
      <c r="D13" s="12">
        <v>2800</v>
      </c>
      <c r="E13" s="2"/>
      <c r="F13" s="12">
        <v>2800</v>
      </c>
      <c r="G13" s="31"/>
    </row>
    <row r="14" spans="1:8">
      <c r="A14" s="3"/>
      <c r="B14" s="1"/>
      <c r="C14" s="18" t="s">
        <v>29</v>
      </c>
      <c r="D14" s="19">
        <f>SUM(D5:D13)</f>
        <v>16630</v>
      </c>
      <c r="E14" s="1"/>
      <c r="F14" s="13"/>
      <c r="G14" s="20"/>
    </row>
    <row r="15" spans="1:8">
      <c r="A15" s="3" t="s">
        <v>30</v>
      </c>
      <c r="B15" s="30" t="s">
        <v>31</v>
      </c>
      <c r="C15" s="1"/>
      <c r="D15" s="12"/>
      <c r="E15" s="1"/>
      <c r="F15" s="13"/>
      <c r="G15" s="13"/>
    </row>
    <row r="16" spans="1:8">
      <c r="A16" s="3"/>
      <c r="B16" s="9" t="s">
        <v>32</v>
      </c>
      <c r="C16" s="1" t="s">
        <v>33</v>
      </c>
      <c r="D16" s="12">
        <v>360</v>
      </c>
      <c r="E16" s="1"/>
      <c r="F16" s="13"/>
      <c r="G16" s="31">
        <f>D16</f>
        <v>360</v>
      </c>
    </row>
    <row r="17" spans="1:8">
      <c r="A17" s="3"/>
      <c r="B17" s="27" t="s">
        <v>32</v>
      </c>
      <c r="C17" s="1" t="s">
        <v>34</v>
      </c>
      <c r="D17" s="12">
        <v>1200</v>
      </c>
      <c r="E17" s="1"/>
      <c r="F17" s="13"/>
      <c r="G17" s="31">
        <f>D17</f>
        <v>1200</v>
      </c>
    </row>
    <row r="18" spans="1:8">
      <c r="A18" s="3"/>
      <c r="B18" s="1"/>
      <c r="C18" s="18" t="s">
        <v>29</v>
      </c>
      <c r="D18" s="19">
        <f>D17+D16</f>
        <v>1560</v>
      </c>
      <c r="E18" s="10"/>
      <c r="F18" s="13"/>
      <c r="G18" s="13"/>
    </row>
    <row r="19" spans="1:8">
      <c r="A19" s="3"/>
      <c r="B19" s="1"/>
      <c r="C19" s="1"/>
      <c r="D19" s="12"/>
      <c r="E19" s="1"/>
      <c r="F19" s="13"/>
      <c r="G19" s="13"/>
    </row>
    <row r="20" spans="1:8">
      <c r="A20" s="3"/>
      <c r="B20" s="1" t="s">
        <v>35</v>
      </c>
      <c r="C20" s="9"/>
      <c r="D20" s="12">
        <v>1000</v>
      </c>
      <c r="E20" s="1" t="s">
        <v>36</v>
      </c>
      <c r="G20" s="46">
        <f>D20</f>
        <v>1000</v>
      </c>
      <c r="H20" s="31" t="s">
        <v>37</v>
      </c>
    </row>
    <row r="21" spans="1:8">
      <c r="A21" s="3" t="s">
        <v>38</v>
      </c>
      <c r="B21" s="1" t="s">
        <v>39</v>
      </c>
      <c r="C21" s="1"/>
      <c r="D21" s="12">
        <v>5000</v>
      </c>
      <c r="E21" s="1" t="s">
        <v>36</v>
      </c>
      <c r="G21" s="46">
        <f t="shared" ref="G21:G25" si="0">D21</f>
        <v>5000</v>
      </c>
      <c r="H21" s="31" t="s">
        <v>37</v>
      </c>
    </row>
    <row r="22" spans="1:8" ht="63">
      <c r="A22" s="35" t="s">
        <v>40</v>
      </c>
      <c r="B22" s="1" t="s">
        <v>41</v>
      </c>
      <c r="C22" s="1"/>
      <c r="D22" s="12">
        <v>1500</v>
      </c>
      <c r="E22" s="1" t="s">
        <v>36</v>
      </c>
      <c r="G22" s="46">
        <f t="shared" si="0"/>
        <v>1500</v>
      </c>
      <c r="H22" s="31" t="s">
        <v>37</v>
      </c>
    </row>
    <row r="23" spans="1:8">
      <c r="A23" s="3"/>
      <c r="B23" s="1" t="s">
        <v>42</v>
      </c>
      <c r="C23" s="1"/>
      <c r="D23" s="12">
        <v>500</v>
      </c>
      <c r="E23" s="1" t="s">
        <v>36</v>
      </c>
      <c r="G23" s="46">
        <f t="shared" si="0"/>
        <v>500</v>
      </c>
      <c r="H23" s="31" t="s">
        <v>37</v>
      </c>
    </row>
    <row r="24" spans="1:8">
      <c r="A24" s="3"/>
      <c r="B24" s="1" t="s">
        <v>43</v>
      </c>
      <c r="C24" s="1"/>
      <c r="D24" s="12">
        <v>500</v>
      </c>
      <c r="E24" s="1" t="s">
        <v>36</v>
      </c>
      <c r="G24" s="46">
        <f t="shared" si="0"/>
        <v>500</v>
      </c>
      <c r="H24" s="31" t="s">
        <v>37</v>
      </c>
    </row>
    <row r="25" spans="1:8">
      <c r="A25" s="3"/>
      <c r="B25" s="1" t="s">
        <v>44</v>
      </c>
      <c r="C25" s="1"/>
      <c r="D25" s="12">
        <v>2000</v>
      </c>
      <c r="E25" s="1" t="s">
        <v>36</v>
      </c>
      <c r="G25" s="46">
        <f t="shared" si="0"/>
        <v>2000</v>
      </c>
      <c r="H25" s="31" t="s">
        <v>37</v>
      </c>
    </row>
    <row r="26" spans="1:8">
      <c r="A26" s="3"/>
      <c r="B26" s="1"/>
      <c r="C26" s="18" t="s">
        <v>29</v>
      </c>
      <c r="D26" s="21">
        <f>D20+D21+D22+D23+D24+D25</f>
        <v>10500</v>
      </c>
      <c r="G26" s="13"/>
    </row>
    <row r="27" spans="1:8">
      <c r="A27" s="3"/>
      <c r="B27" s="1"/>
      <c r="C27" s="18"/>
      <c r="D27" s="21"/>
      <c r="G27" s="13"/>
    </row>
    <row r="28" spans="1:8">
      <c r="A28" s="33" t="s">
        <v>45</v>
      </c>
      <c r="B28" s="30"/>
      <c r="C28" s="30" t="s">
        <v>46</v>
      </c>
      <c r="D28" s="34">
        <v>2400</v>
      </c>
      <c r="E28" s="2"/>
      <c r="F28" s="13"/>
      <c r="G28" s="31">
        <f>D28</f>
        <v>2400</v>
      </c>
    </row>
    <row r="29" spans="1:8">
      <c r="B29" s="38" t="s">
        <v>47</v>
      </c>
      <c r="D29" s="34">
        <v>0</v>
      </c>
      <c r="E29" s="1"/>
      <c r="F29" s="13"/>
      <c r="G29" s="13"/>
    </row>
    <row r="30" spans="1:8">
      <c r="B30" s="38" t="s">
        <v>48</v>
      </c>
      <c r="C30" s="1"/>
      <c r="D30" s="34">
        <v>0</v>
      </c>
      <c r="E30" s="41" t="s">
        <v>49</v>
      </c>
      <c r="F30" s="23"/>
      <c r="G30" s="47"/>
      <c r="H30" s="24"/>
    </row>
    <row r="31" spans="1:8">
      <c r="B31" s="38" t="s">
        <v>50</v>
      </c>
      <c r="C31" s="1"/>
      <c r="D31" s="40">
        <v>0</v>
      </c>
      <c r="E31" s="41" t="s">
        <v>49</v>
      </c>
      <c r="F31" s="23"/>
      <c r="G31" s="47"/>
      <c r="H31" s="24"/>
    </row>
    <row r="32" spans="1:8">
      <c r="B32" s="38" t="s">
        <v>51</v>
      </c>
      <c r="C32" s="1"/>
      <c r="D32" s="40">
        <v>0</v>
      </c>
      <c r="E32" s="41" t="s">
        <v>49</v>
      </c>
      <c r="F32" s="23"/>
      <c r="G32" s="47"/>
      <c r="H32" s="24"/>
    </row>
    <row r="33" spans="1:8">
      <c r="B33" s="38" t="s">
        <v>52</v>
      </c>
      <c r="C33" s="18"/>
      <c r="D33" s="40">
        <v>0</v>
      </c>
      <c r="E33" s="41" t="s">
        <v>49</v>
      </c>
      <c r="F33" s="23"/>
      <c r="G33" s="47"/>
      <c r="H33" s="24"/>
    </row>
    <row r="34" spans="1:8">
      <c r="B34" s="38" t="s">
        <v>53</v>
      </c>
      <c r="C34" s="18"/>
      <c r="D34" s="40">
        <v>0</v>
      </c>
      <c r="E34" s="41" t="s">
        <v>49</v>
      </c>
      <c r="F34" s="13"/>
      <c r="G34" s="45"/>
    </row>
    <row r="35" spans="1:8">
      <c r="B35" s="43" t="s">
        <v>54</v>
      </c>
      <c r="C35" s="18"/>
      <c r="D35" s="40">
        <v>0</v>
      </c>
      <c r="E35" s="41" t="s">
        <v>49</v>
      </c>
      <c r="F35" s="13"/>
      <c r="G35" s="45"/>
    </row>
    <row r="36" spans="1:8">
      <c r="B36" s="43" t="s">
        <v>55</v>
      </c>
      <c r="C36" s="18"/>
      <c r="D36" s="40">
        <v>0</v>
      </c>
      <c r="E36" s="41" t="s">
        <v>49</v>
      </c>
      <c r="F36" s="13"/>
      <c r="G36" s="45"/>
    </row>
    <row r="37" spans="1:8">
      <c r="B37" s="43" t="s">
        <v>56</v>
      </c>
      <c r="C37" s="18"/>
      <c r="D37" s="40">
        <v>0</v>
      </c>
      <c r="E37" s="41" t="s">
        <v>49</v>
      </c>
      <c r="F37" s="13"/>
      <c r="G37" s="45"/>
    </row>
    <row r="38" spans="1:8">
      <c r="B38" s="43" t="s">
        <v>57</v>
      </c>
      <c r="C38" s="18"/>
      <c r="D38" s="40">
        <v>0</v>
      </c>
      <c r="E38" s="41" t="s">
        <v>49</v>
      </c>
      <c r="F38" s="13"/>
      <c r="G38" s="45"/>
    </row>
    <row r="39" spans="1:8">
      <c r="B39" s="43" t="s">
        <v>58</v>
      </c>
      <c r="D39" s="40">
        <v>0</v>
      </c>
      <c r="E39" s="41" t="s">
        <v>49</v>
      </c>
      <c r="F39" s="13"/>
      <c r="G39" s="45"/>
    </row>
    <row r="40" spans="1:8">
      <c r="B40" s="43" t="s">
        <v>59</v>
      </c>
      <c r="C40" s="18"/>
      <c r="D40" s="40">
        <v>0</v>
      </c>
      <c r="E40" s="41" t="s">
        <v>49</v>
      </c>
      <c r="F40" s="13"/>
      <c r="G40" s="45"/>
    </row>
    <row r="41" spans="1:8">
      <c r="A41" s="3"/>
      <c r="B41" s="1"/>
      <c r="C41" s="18" t="s">
        <v>29</v>
      </c>
      <c r="D41" s="42">
        <f>D28</f>
        <v>2400</v>
      </c>
      <c r="E41" s="1"/>
      <c r="F41" s="13"/>
      <c r="G41" s="45"/>
    </row>
    <row r="42" spans="1:8">
      <c r="A42" s="3"/>
      <c r="B42" s="1"/>
      <c r="C42" s="18"/>
      <c r="D42" s="44"/>
      <c r="E42" s="1"/>
      <c r="F42" s="13"/>
      <c r="G42" s="45"/>
    </row>
    <row r="43" spans="1:8">
      <c r="A43" s="33" t="s">
        <v>60</v>
      </c>
      <c r="B43" s="38" t="s">
        <v>61</v>
      </c>
      <c r="C43" s="39" t="s">
        <v>94</v>
      </c>
      <c r="D43" s="40">
        <v>60000</v>
      </c>
      <c r="E43" s="1"/>
      <c r="F43" s="13"/>
      <c r="G43" s="46">
        <f>D43</f>
        <v>60000</v>
      </c>
    </row>
    <row r="44" spans="1:8">
      <c r="B44" s="38" t="s">
        <v>62</v>
      </c>
      <c r="C44" s="39" t="s">
        <v>63</v>
      </c>
      <c r="D44" s="40">
        <v>3000</v>
      </c>
      <c r="E44" s="1"/>
      <c r="F44" s="13"/>
      <c r="G44" s="46">
        <f>D44</f>
        <v>3000</v>
      </c>
    </row>
    <row r="45" spans="1:8">
      <c r="B45" s="36"/>
      <c r="C45" s="18" t="s">
        <v>29</v>
      </c>
      <c r="D45" s="19">
        <f>D44+D43</f>
        <v>63000</v>
      </c>
      <c r="E45" s="1"/>
      <c r="F45" s="13"/>
      <c r="G45" s="45"/>
    </row>
    <row r="46" spans="1:8">
      <c r="B46" s="1"/>
      <c r="C46" s="1"/>
      <c r="D46" s="12"/>
      <c r="E46" s="1"/>
      <c r="F46" s="13"/>
      <c r="G46" s="45"/>
    </row>
    <row r="47" spans="1:8">
      <c r="A47" s="3"/>
    </row>
    <row r="48" spans="1:8">
      <c r="A48" s="33" t="s">
        <v>64</v>
      </c>
      <c r="B48" s="15" t="s">
        <v>65</v>
      </c>
      <c r="C48" s="1" t="s">
        <v>66</v>
      </c>
      <c r="D48" s="12">
        <f>5000*1.3</f>
        <v>6500</v>
      </c>
      <c r="E48" s="1"/>
      <c r="F48" s="13"/>
      <c r="G48" s="46">
        <f>D48</f>
        <v>6500</v>
      </c>
    </row>
    <row r="49" spans="1:8">
      <c r="A49" s="3"/>
      <c r="B49" s="16" t="s">
        <v>67</v>
      </c>
      <c r="C49" s="9" t="s">
        <v>68</v>
      </c>
      <c r="D49" s="26">
        <f>100000*1.3</f>
        <v>130000</v>
      </c>
      <c r="E49" s="53"/>
      <c r="F49" s="13"/>
      <c r="G49" s="46">
        <f t="shared" ref="G49:G52" si="1">D49</f>
        <v>130000</v>
      </c>
    </row>
    <row r="50" spans="1:8">
      <c r="A50" s="3"/>
      <c r="B50" s="15" t="s">
        <v>69</v>
      </c>
      <c r="C50" s="1" t="s">
        <v>70</v>
      </c>
      <c r="D50" s="12">
        <f>7500*1.3</f>
        <v>9750</v>
      </c>
      <c r="E50" s="2" t="s">
        <v>71</v>
      </c>
      <c r="F50" s="13"/>
      <c r="G50" s="46">
        <f t="shared" si="1"/>
        <v>9750</v>
      </c>
      <c r="H50" t="s">
        <v>72</v>
      </c>
    </row>
    <row r="51" spans="1:8">
      <c r="A51" s="3"/>
      <c r="B51" s="15" t="s">
        <v>73</v>
      </c>
      <c r="C51" s="28" t="s">
        <v>74</v>
      </c>
      <c r="D51" s="12">
        <f>10000*1.3</f>
        <v>13000</v>
      </c>
      <c r="E51" s="2"/>
      <c r="G51" s="46">
        <f t="shared" si="1"/>
        <v>13000</v>
      </c>
    </row>
    <row r="52" spans="1:8">
      <c r="A52" s="3"/>
      <c r="B52" s="17" t="s">
        <v>75</v>
      </c>
      <c r="C52" s="1" t="s">
        <v>70</v>
      </c>
      <c r="D52" s="12">
        <f>7500*1.3</f>
        <v>9750</v>
      </c>
      <c r="E52" s="2" t="s">
        <v>71</v>
      </c>
      <c r="F52" s="13"/>
      <c r="G52" s="46">
        <f t="shared" si="1"/>
        <v>9750</v>
      </c>
    </row>
    <row r="53" spans="1:8">
      <c r="A53" s="3"/>
      <c r="B53" s="17"/>
      <c r="C53" s="37" t="s">
        <v>29</v>
      </c>
      <c r="D53" s="19">
        <f>SUM(D48:D52)</f>
        <v>169000</v>
      </c>
      <c r="E53" s="2" t="s">
        <v>71</v>
      </c>
      <c r="F53" s="13"/>
      <c r="G53" s="45"/>
    </row>
    <row r="54" spans="1:8">
      <c r="A54" s="3"/>
      <c r="B54" s="14"/>
      <c r="C54" s="1"/>
      <c r="D54" s="12"/>
      <c r="E54" s="2"/>
      <c r="F54" s="13"/>
      <c r="G54" s="45"/>
    </row>
    <row r="55" spans="1:8">
      <c r="A55" s="3"/>
      <c r="C55" s="22" t="s">
        <v>76</v>
      </c>
      <c r="D55" s="21">
        <f>D53+D45+D41+D26+D18+D14</f>
        <v>263090</v>
      </c>
      <c r="E55" s="1"/>
      <c r="F55" s="31">
        <f>SUM(F5:F54)</f>
        <v>6850</v>
      </c>
      <c r="G55" s="46">
        <f>SUM(G4:G54)</f>
        <v>256240</v>
      </c>
      <c r="H55" s="13"/>
    </row>
    <row r="56" spans="1:8">
      <c r="A56" s="3" t="s">
        <v>77</v>
      </c>
      <c r="B56" s="5"/>
      <c r="C56" s="5"/>
      <c r="D56" s="5"/>
      <c r="E56" s="1"/>
      <c r="F56" s="20"/>
      <c r="G56" s="45"/>
    </row>
    <row r="57" spans="1:8">
      <c r="A57" s="3"/>
      <c r="C57" s="25" t="s">
        <v>78</v>
      </c>
      <c r="D57" s="20"/>
      <c r="E57" s="1"/>
      <c r="F57" s="13"/>
      <c r="G57" s="45"/>
    </row>
    <row r="58" spans="1:8">
      <c r="A58" s="4"/>
      <c r="D58" s="23"/>
      <c r="E58" s="5"/>
      <c r="F58" s="13"/>
      <c r="G58" s="45"/>
    </row>
    <row r="59" spans="1:8">
      <c r="G59" s="48"/>
    </row>
    <row r="60" spans="1:8">
      <c r="B60" s="24"/>
      <c r="E60" s="24"/>
      <c r="G60" s="48"/>
    </row>
  </sheetData>
  <mergeCells count="2">
    <mergeCell ref="A1:E1"/>
    <mergeCell ref="A2:E2"/>
  </mergeCells>
  <phoneticPr fontId="14" type="noConversion"/>
  <pageMargins left="0.75" right="0.75" top="1" bottom="1" header="0.5" footer="0.5"/>
  <pageSetup scale="49" orientation="landscape" horizontalDpi="4294967292" verticalDpi="4294967292"/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workbookViewId="0">
      <selection activeCell="A23" sqref="A23"/>
    </sheetView>
  </sheetViews>
  <sheetFormatPr baseColWidth="10" defaultColWidth="11.1640625" defaultRowHeight="15" x14ac:dyDescent="0"/>
  <cols>
    <col min="1" max="1" width="67.1640625" bestFit="1" customWidth="1"/>
  </cols>
  <sheetData>
    <row r="1" spans="1:6">
      <c r="A1" s="50" t="s">
        <v>79</v>
      </c>
      <c r="D1" s="50" t="s">
        <v>80</v>
      </c>
    </row>
    <row r="2" spans="1:6">
      <c r="B2" s="52">
        <v>0.1</v>
      </c>
      <c r="C2" s="52">
        <v>0.25</v>
      </c>
      <c r="D2" s="52">
        <v>0.5</v>
      </c>
      <c r="E2" s="52">
        <v>0.75</v>
      </c>
      <c r="F2" s="52">
        <v>0.9</v>
      </c>
    </row>
    <row r="3" spans="1:6">
      <c r="A3" s="25" t="s">
        <v>81</v>
      </c>
      <c r="B3" s="51">
        <v>101208</v>
      </c>
      <c r="C3" s="51">
        <v>130284</v>
      </c>
      <c r="D3" s="51">
        <v>162220</v>
      </c>
      <c r="E3" s="51">
        <v>218669</v>
      </c>
      <c r="F3" s="51">
        <v>270063</v>
      </c>
    </row>
    <row r="4" spans="1:6">
      <c r="B4">
        <f>B3/C3</f>
        <v>0.77682601086856407</v>
      </c>
      <c r="C4">
        <f t="shared" ref="C4:E4" si="0">C3/D3</f>
        <v>0.80313154974725676</v>
      </c>
      <c r="D4">
        <f t="shared" si="0"/>
        <v>0.74185183999560977</v>
      </c>
      <c r="E4">
        <f t="shared" si="0"/>
        <v>0.80969625605877149</v>
      </c>
    </row>
    <row r="6" spans="1:6">
      <c r="A6" s="25" t="s">
        <v>82</v>
      </c>
      <c r="B6" s="51">
        <v>96974</v>
      </c>
      <c r="C6" s="51">
        <v>124834</v>
      </c>
      <c r="D6" s="51">
        <v>155435</v>
      </c>
      <c r="E6" s="51">
        <v>209522</v>
      </c>
      <c r="F6" s="51">
        <v>258767</v>
      </c>
    </row>
    <row r="7" spans="1:6">
      <c r="A7" s="25"/>
      <c r="B7" s="51"/>
      <c r="C7" s="51"/>
      <c r="D7" s="51"/>
      <c r="E7" s="51"/>
      <c r="F7" s="51"/>
    </row>
    <row r="8" spans="1:6">
      <c r="A8" s="25" t="s">
        <v>83</v>
      </c>
      <c r="B8" s="51"/>
      <c r="C8" s="51"/>
      <c r="D8">
        <f>D6/D3</f>
        <v>0.958174084576501</v>
      </c>
      <c r="E8" s="51"/>
      <c r="F8" s="51"/>
    </row>
    <row r="10" spans="1:6">
      <c r="A10" s="25" t="s">
        <v>84</v>
      </c>
      <c r="B10" s="51">
        <v>138864</v>
      </c>
      <c r="C10" s="51">
        <v>157454</v>
      </c>
    </row>
    <row r="11" spans="1:6">
      <c r="A11" s="25" t="s">
        <v>85</v>
      </c>
      <c r="B11" s="51">
        <f>D8*B10</f>
        <v>133055.88608063123</v>
      </c>
      <c r="C11" s="51">
        <f>D8*C10</f>
        <v>150868.34231290838</v>
      </c>
    </row>
    <row r="13" spans="1:6">
      <c r="A13" s="25" t="s">
        <v>86</v>
      </c>
      <c r="B13" s="51">
        <f>((B10+C10)/(2))</f>
        <v>148159</v>
      </c>
    </row>
    <row r="15" spans="1:6">
      <c r="A15" s="25" t="s">
        <v>87</v>
      </c>
      <c r="B15" s="51"/>
      <c r="C15" s="51"/>
      <c r="D15" s="51"/>
      <c r="E15" s="51"/>
      <c r="F15" s="51"/>
    </row>
    <row r="16" spans="1:6">
      <c r="A16" t="s">
        <v>88</v>
      </c>
      <c r="B16" s="51">
        <f>D8*B13</f>
        <v>141962.11419676981</v>
      </c>
    </row>
    <row r="18" spans="1:3">
      <c r="A18" t="s">
        <v>89</v>
      </c>
    </row>
    <row r="21" spans="1:3">
      <c r="A21" s="50" t="s">
        <v>90</v>
      </c>
    </row>
    <row r="22" spans="1:3">
      <c r="A22" t="s">
        <v>72</v>
      </c>
    </row>
    <row r="23" spans="1:3">
      <c r="A23" s="25" t="s">
        <v>91</v>
      </c>
      <c r="B23" s="51">
        <v>73047</v>
      </c>
      <c r="C23" s="51"/>
    </row>
    <row r="24" spans="1:3">
      <c r="A24" s="25" t="s">
        <v>92</v>
      </c>
      <c r="B24" s="51">
        <v>39594</v>
      </c>
      <c r="C24" s="51">
        <v>114409</v>
      </c>
    </row>
    <row r="27" spans="1:3">
      <c r="A27" t="s">
        <v>93</v>
      </c>
    </row>
  </sheetData>
  <pageMargins left="0.75" right="0.75" top="1" bottom="1" header="0.5" footer="0.5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Condo</vt:lpstr>
      <vt:lpstr>Salaries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 Umstot</dc:creator>
  <cp:keywords/>
  <dc:description/>
  <cp:lastModifiedBy>Mark Davis</cp:lastModifiedBy>
  <cp:revision/>
  <cp:lastPrinted>2017-05-10T12:57:35Z</cp:lastPrinted>
  <dcterms:created xsi:type="dcterms:W3CDTF">2015-08-10T16:04:23Z</dcterms:created>
  <dcterms:modified xsi:type="dcterms:W3CDTF">2017-05-19T19:58:47Z</dcterms:modified>
  <cp:category/>
  <cp:contentStatus/>
</cp:coreProperties>
</file>