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Thompson\2016\March\"/>
    </mc:Choice>
  </mc:AlternateContent>
  <bookViews>
    <workbookView xWindow="120" yWindow="45" windowWidth="19035" windowHeight="10995" activeTab="3"/>
  </bookViews>
  <sheets>
    <sheet name="Balance Sheet" sheetId="109" r:id="rId1"/>
    <sheet name="Income Statement" sheetId="110" r:id="rId2"/>
    <sheet name="Budget vs Actual" sheetId="111" r:id="rId3"/>
    <sheet name="Cash Flow" sheetId="112" r:id="rId4"/>
    <sheet name="Sheet2" sheetId="2" state="hidden" r:id="rId5"/>
    <sheet name="Sheet3" sheetId="3" state="hidden" r:id="rId6"/>
  </sheets>
  <definedNames>
    <definedName name="_xlnm.Print_Titles" localSheetId="0">'Balance Sheet'!$1:$5</definedName>
    <definedName name="_xlnm.Print_Titles" localSheetId="2">'Budget vs Actual'!$1:$5</definedName>
    <definedName name="_xlnm.Print_Titles" localSheetId="1">'Income Statement'!$1:$5</definedName>
    <definedName name="QB_BASIS_4" localSheetId="3" hidden="1">'Cash Flow'!$F$3</definedName>
    <definedName name="QB_COLUMN_29" localSheetId="3" hidden="1">'Cash Flow'!$F$5</definedName>
    <definedName name="QB_COLUMN_59200" localSheetId="0" hidden="1">'Balance Sheet'!$F$5</definedName>
    <definedName name="QB_COLUMN_59200" localSheetId="2" hidden="1">'Budget vs Actual'!$F$5</definedName>
    <definedName name="QB_COLUMN_59200" localSheetId="1" hidden="1">'Income Statement'!$F$5</definedName>
    <definedName name="QB_COLUMN_61210" localSheetId="0" hidden="1">'Balance Sheet'!$H$5</definedName>
    <definedName name="QB_COLUMN_61210" localSheetId="1" hidden="1">'Income Statement'!$H$5</definedName>
    <definedName name="QB_COLUMN_63620" localSheetId="0" hidden="1">'Balance Sheet'!$J$5</definedName>
    <definedName name="QB_COLUMN_63620" localSheetId="2" hidden="1">'Budget vs Actual'!$J$5</definedName>
    <definedName name="QB_COLUMN_63620" localSheetId="1" hidden="1">'Income Statement'!$J$5</definedName>
    <definedName name="QB_COLUMN_76210" localSheetId="2" hidden="1">'Budget vs Actual'!$H$5</definedName>
    <definedName name="QB_COMPANY_0" localSheetId="0" hidden="1">'Balance Sheet'!$A$1</definedName>
    <definedName name="QB_COMPANY_0" localSheetId="2" hidden="1">'Budget vs Actual'!$A$1</definedName>
    <definedName name="QB_COMPANY_0" localSheetId="3" hidden="1">'Cash Flow'!$A$1</definedName>
    <definedName name="QB_COMPANY_0" localSheetId="1" hidden="1">'Income Statement'!$A$1</definedName>
    <definedName name="QB_DATA_0" localSheetId="0" hidden="1">'Balance Sheet'!$9:$9,'Balance Sheet'!$10:$10,'Balance Sheet'!$11:$11,'Balance Sheet'!$14:$14,'Balance Sheet'!$15:$15,'Balance Sheet'!$16:$16,'Balance Sheet'!$17:$17,'Balance Sheet'!$20:$20,'Balance Sheet'!$21:$21,'Balance Sheet'!$22:$22,'Balance Sheet'!$27:$27,'Balance Sheet'!$28:$28,'Balance Sheet'!$29:$29,'Balance Sheet'!$31:$31,'Balance Sheet'!$32:$32,'Balance Sheet'!$33:$33</definedName>
    <definedName name="QB_DATA_0" localSheetId="2" hidden="1">'Budget vs Actual'!$8:$8,'Budget vs Actual'!$9:$9,'Budget vs Actual'!$10:$10,'Budget vs Actual'!$11:$11,'Budget vs Actual'!$12:$12,'Budget vs Actual'!$13:$13,'Budget vs Actual'!$14:$14,'Budget vs Actual'!$15:$15,'Budget vs Actual'!#REF!,'Budget vs Actual'!$16:$16,'Budget vs Actual'!$17:$17,'Budget vs Actual'!$18:$18,'Budget vs Actual'!$19:$19,'Budget vs Actual'!$20:$20,'Budget vs Actual'!$21:$21,'Budget vs Actual'!$25:$25</definedName>
    <definedName name="QB_DATA_0" localSheetId="3" hidden="1">'Cash Flow'!$7:$7,'Cash Flow'!$10:$10,'Cash Flow'!$11:$11,'Cash Flow'!$12:$12,'Cash Flow'!$13:$13,'Cash Flow'!$14:$14,'Cash Flow'!$15:$15,'Cash Flow'!$17:$17,'Cash Flow'!$18:$18,'Cash Flow'!$19:$19,'Cash Flow'!$20:$20,'Cash Flow'!$21:$21,'Cash Flow'!$22:$22,'Cash Flow'!$23:$23,'Cash Flow'!$24:$24,'Cash Flow'!$25:$25</definedName>
    <definedName name="QB_DATA_0" localSheetId="1" hidden="1">'Income Statement'!$8:$8,'Income Statement'!$9:$9,'Income Statement'!$10:$10,'Income Statement'!$11:$11,'Income Statement'!$12:$12,'Income Statement'!$14:$14,'Income Statement'!$15:$15,'Income Statement'!$16:$16,'Income Statement'!$17:$17,'Income Statement'!$18:$18,'Income Statement'!$19:$19,'Income Statement'!$20:$20,'Income Statement'!$21:$21,'Income Statement'!$25:$25,'Income Statement'!$26:$26,'Income Statement'!$27:$27</definedName>
    <definedName name="QB_DATA_1" localSheetId="0" hidden="1">'Balance Sheet'!$36:$36,'Balance Sheet'!$44:$44,'Balance Sheet'!$47:$47,'Balance Sheet'!$50:$50,'Balance Sheet'!$51:$51,'Balance Sheet'!$52:$52,'Balance Sheet'!$53:$53,'Balance Sheet'!$54:$54,'Balance Sheet'!$55:$55,'Balance Sheet'!$56:$56,'Balance Sheet'!$60:$60,'Balance Sheet'!$64:$64,'Balance Sheet'!$65:$65</definedName>
    <definedName name="QB_DATA_1" localSheetId="2" hidden="1">'Budget vs Actual'!$26:$26,'Budget vs Actual'!$27:$27,'Budget vs Actual'!$28:$28,'Budget vs Actual'!$29:$29,'Budget vs Actual'!$30:$30,'Budget vs Actual'!$31:$31,'Budget vs Actual'!$32:$32,'Budget vs Actual'!$33:$33,'Budget vs Actual'!$34:$34,'Budget vs Actual'!$35:$35,'Budget vs Actual'!$36:$36,'Budget vs Actual'!$37:$37,'Budget vs Actual'!$38:$38,'Budget vs Actual'!$39:$39,'Budget vs Actual'!$40:$40,'Budget vs Actual'!$41:$41</definedName>
    <definedName name="QB_DATA_1" localSheetId="3" hidden="1">'Cash Flow'!$26:$26,'Cash Flow'!$27:$27,'Cash Flow'!$28:$28,'Cash Flow'!$31:$31,'Cash Flow'!$34:$34,'Cash Flow'!$37:$37</definedName>
    <definedName name="QB_DATA_1" localSheetId="1" hidden="1">'Income Statement'!$28:$28,'Income Statement'!$29:$29,'Income Statement'!$30:$30,'Income Statement'!$31:$31,'Income Statement'!$32:$32,'Income Statement'!$33:$33,'Income Statement'!$34:$34,'Income Statement'!$35:$35,'Income Statement'!$36:$36,'Income Statement'!$37:$37,'Income Statement'!$38:$38,'Income Statement'!$39:$39,'Income Statement'!$40:$40,'Income Statement'!$41:$41,'Income Statement'!$42:$42,'Income Statement'!$43:$43</definedName>
    <definedName name="QB_DATA_2" localSheetId="2" hidden="1">'Budget vs Actual'!$42:$42,'Budget vs Actual'!$43:$43,'Budget vs Actual'!$44:$44,'Budget vs Actual'!$45:$45,'Budget vs Actual'!$46:$46,'Budget vs Actual'!$47:$47,'Budget vs Actual'!$48:$48,'Budget vs Actual'!$49:$49,'Budget vs Actual'!$50:$50,'Budget vs Actual'!$51:$51,'Budget vs Actual'!$52:$52,'Budget vs Actual'!$53:$53,'Budget vs Actual'!$54:$54,'Budget vs Actual'!$55:$55,'Budget vs Actual'!$56:$56,'Budget vs Actual'!$57:$57</definedName>
    <definedName name="QB_DATA_2" localSheetId="1" hidden="1">'Income Statement'!$44:$44,'Income Statement'!$45:$45,'Income Statement'!$46:$46,'Income Statement'!$47:$47,'Income Statement'!$48:$48,'Income Statement'!$49:$49,'Income Statement'!$50:$50,'Income Statement'!$51:$51,'Income Statement'!$52:$52,'Income Statement'!$53:$53,'Income Statement'!$54:$54,'Income Statement'!$55:$55,'Income Statement'!$56:$56,'Income Statement'!$57:$57,'Income Statement'!$58:$58,'Income Statement'!$59:$59</definedName>
    <definedName name="QB_DATA_3" localSheetId="2" hidden="1">'Budget vs Actual'!$58:$58,'Budget vs Actual'!$59:$59,'Budget vs Actual'!$60:$60,'Budget vs Actual'!$61:$61,'Budget vs Actual'!$62:$62,'Budget vs Actual'!$63:$63,'Budget vs Actual'!$64:$64,'Budget vs Actual'!$65:$65,'Budget vs Actual'!$66:$66,'Budget vs Actual'!$67:$67,'Budget vs Actual'!$68:$68,'Budget vs Actual'!#REF!,'Budget vs Actual'!$69:$69,'Budget vs Actual'!$74:$74,'Budget vs Actual'!$75:$75,'Budget vs Actual'!$76:$76</definedName>
    <definedName name="QB_DATA_3" localSheetId="1" hidden="1">'Income Statement'!$60:$60,'Income Statement'!$61:$61,'Income Statement'!$62:$62,'Income Statement'!$63:$63,'Income Statement'!$64:$64,'Income Statement'!$65:$65,'Income Statement'!$66:$66,'Income Statement'!$67:$67,'Income Statement'!$68:$68,'Income Statement'!$69:$69,'Income Statement'!#REF!,'Income Statement'!$70:$70,'Income Statement'!$75:$75,'Income Statement'!$76:$76,'Income Statement'!$77:$77,'Income Statement'!$78:$78</definedName>
    <definedName name="QB_DATA_4" localSheetId="2" hidden="1">'Budget vs Actual'!$77:$77,'Budget vs Actual'!$78:$78</definedName>
    <definedName name="QB_DATA_4" localSheetId="1" hidden="1">'Income Statement'!$79:$79</definedName>
    <definedName name="QB_DATE_1" localSheetId="0" hidden="1">'Balance Sheet'!$J$2</definedName>
    <definedName name="QB_DATE_1" localSheetId="2" hidden="1">'Budget vs Actual'!$J$2</definedName>
    <definedName name="QB_DATE_1" localSheetId="3" hidden="1">'Cash Flow'!$F$2</definedName>
    <definedName name="QB_DATE_1" localSheetId="1" hidden="1">'Income Statement'!$J$2</definedName>
    <definedName name="QB_FORMULA_0" localSheetId="0" hidden="1">'Balance Sheet'!$J$9,'Balance Sheet'!$J$10,'Balance Sheet'!$J$11,'Balance Sheet'!$F$12,'Balance Sheet'!$H$12,'Balance Sheet'!$J$12,'Balance Sheet'!$J$14,'Balance Sheet'!$J$15,'Balance Sheet'!$J$16,'Balance Sheet'!$J$17,'Balance Sheet'!$F$18,'Balance Sheet'!$H$18,'Balance Sheet'!$J$18,'Balance Sheet'!$J$20,'Balance Sheet'!$J$21,'Balance Sheet'!$J$22</definedName>
    <definedName name="QB_FORMULA_0" localSheetId="2" hidden="1">'Budget vs Actual'!$J$8,'Budget vs Actual'!$J$9,'Budget vs Actual'!$J$10,'Budget vs Actual'!$J$11,'Budget vs Actual'!$J$12,'Budget vs Actual'!$J$13,'Budget vs Actual'!$J$14,'Budget vs Actual'!$J$15,'Budget vs Actual'!#REF!,'Budget vs Actual'!$J$16,'Budget vs Actual'!$J$17,'Budget vs Actual'!$J$18,'Budget vs Actual'!$J$19,'Budget vs Actual'!$J$20,'Budget vs Actual'!$J$21,'Budget vs Actual'!$F$22</definedName>
    <definedName name="QB_FORMULA_0" localSheetId="3" hidden="1">'Cash Flow'!$F$29,'Cash Flow'!$F$32,'Cash Flow'!$F$35,'Cash Flow'!$F$36,'Cash Flow'!$F$38</definedName>
    <definedName name="QB_FORMULA_0" localSheetId="1" hidden="1">'Income Statement'!$J$8,'Income Statement'!$J$9,'Income Statement'!$J$10,'Income Statement'!$J$11,'Income Statement'!$J$12,'Income Statement'!$J$14,'Income Statement'!$J$15,'Income Statement'!$J$16,'Income Statement'!$J$17,'Income Statement'!$J$18,'Income Statement'!$J$19,'Income Statement'!$J$20,'Income Statement'!$J$21,'Income Statement'!$F$22,'Income Statement'!$H$22,'Income Statement'!$J$22</definedName>
    <definedName name="QB_FORMULA_1" localSheetId="0" hidden="1">'Balance Sheet'!$F$23,'Balance Sheet'!$H$23,'Balance Sheet'!$J$23,'Balance Sheet'!$F$24,'Balance Sheet'!$H$24,'Balance Sheet'!$J$24,'Balance Sheet'!$J$27,'Balance Sheet'!$J$28,'Balance Sheet'!$J$29,'Balance Sheet'!$J$31,'Balance Sheet'!$J$32,'Balance Sheet'!$J$33,'Balance Sheet'!$F$34,'Balance Sheet'!$H$34,'Balance Sheet'!$J$34,'Balance Sheet'!$J$36</definedName>
    <definedName name="QB_FORMULA_1" localSheetId="2" hidden="1">'Budget vs Actual'!$H$22,'Budget vs Actual'!$J$22,'Budget vs Actual'!$F$23,'Budget vs Actual'!$H$23,'Budget vs Actual'!$J$23,'Budget vs Actual'!$J$25,'Budget vs Actual'!$J$27,'Budget vs Actual'!$J$28,'Budget vs Actual'!$J$29,'Budget vs Actual'!$J$30,'Budget vs Actual'!$J$31,'Budget vs Actual'!$J$32,'Budget vs Actual'!$J$33,'Budget vs Actual'!$J$34,'Budget vs Actual'!$J$35,'Budget vs Actual'!$J$36</definedName>
    <definedName name="QB_FORMULA_1" localSheetId="1" hidden="1">'Income Statement'!$F$23,'Income Statement'!$H$23,'Income Statement'!$J$23,'Income Statement'!$J$25,'Income Statement'!$J$26,'Income Statement'!$J$27,'Income Statement'!$J$28,'Income Statement'!$J$29,'Income Statement'!$J$30,'Income Statement'!$J$31,'Income Statement'!$J$32,'Income Statement'!$J$33,'Income Statement'!$J$34,'Income Statement'!$J$35,'Income Statement'!$J$36,'Income Statement'!$J$37</definedName>
    <definedName name="QB_FORMULA_2" localSheetId="0" hidden="1">'Balance Sheet'!$F$38,'Balance Sheet'!$H$38,'Balance Sheet'!$J$38,'Balance Sheet'!$F$39,'Balance Sheet'!$H$39,'Balance Sheet'!$J$39,'Balance Sheet'!$J$44,'Balance Sheet'!$F$45,'Balance Sheet'!$H$45,'Balance Sheet'!$J$45,'Balance Sheet'!$J$47,'Balance Sheet'!$F$48,'Balance Sheet'!$H$48,'Balance Sheet'!$J$48,'Balance Sheet'!$J$50,'Balance Sheet'!$J$51</definedName>
    <definedName name="QB_FORMULA_2" localSheetId="2" hidden="1">'Budget vs Actual'!$J$37,'Budget vs Actual'!$J$38,'Budget vs Actual'!$J$39,'Budget vs Actual'!$J$40,'Budget vs Actual'!$J$41,'Budget vs Actual'!$J$42,'Budget vs Actual'!$J$43,'Budget vs Actual'!$J$44,'Budget vs Actual'!$J$45,'Budget vs Actual'!$J$46,'Budget vs Actual'!$J$47,'Budget vs Actual'!$J$48,'Budget vs Actual'!$J$49,'Budget vs Actual'!$J$50,'Budget vs Actual'!$J$51,'Budget vs Actual'!$J$52</definedName>
    <definedName name="QB_FORMULA_2" localSheetId="1" hidden="1">'Income Statement'!$J$38,'Income Statement'!$J$39,'Income Statement'!$J$40,'Income Statement'!$J$41,'Income Statement'!$J$42,'Income Statement'!$J$43,'Income Statement'!$J$44,'Income Statement'!$J$45,'Income Statement'!$J$46,'Income Statement'!$J$47,'Income Statement'!$J$48,'Income Statement'!$J$49,'Income Statement'!$J$50,'Income Statement'!$J$51,'Income Statement'!$J$52,'Income Statement'!$J$53</definedName>
    <definedName name="QB_FORMULA_3" localSheetId="0" hidden="1">'Balance Sheet'!$J$52,'Balance Sheet'!$J$53,'Balance Sheet'!$J$54,'Balance Sheet'!$J$55,'Balance Sheet'!$J$56,'Balance Sheet'!$F$57,'Balance Sheet'!$H$57,'Balance Sheet'!$J$57,'Balance Sheet'!$F$58,'Balance Sheet'!$H$58,'Balance Sheet'!$J$58,'Balance Sheet'!$J$60,'Balance Sheet'!$F$61,'Balance Sheet'!$H$61,'Balance Sheet'!$J$61,'Balance Sheet'!$F$62</definedName>
    <definedName name="QB_FORMULA_3" localSheetId="2" hidden="1">'Budget vs Actual'!$J$53,'Budget vs Actual'!$J$54,'Budget vs Actual'!$J$55,'Budget vs Actual'!$J$56,'Budget vs Actual'!$J$57,'Budget vs Actual'!$J$58,'Budget vs Actual'!$J$59,'Budget vs Actual'!$J$60,'Budget vs Actual'!$J$61,'Budget vs Actual'!$J$62,'Budget vs Actual'!$J$63,'Budget vs Actual'!$J$64,'Budget vs Actual'!$J$65,'Budget vs Actual'!$J$66,'Budget vs Actual'!$J$67,'Budget vs Actual'!$J$68</definedName>
    <definedName name="QB_FORMULA_3" localSheetId="1" hidden="1">'Income Statement'!$J$54,'Income Statement'!$J$55,'Income Statement'!$J$56,'Income Statement'!$J$57,'Income Statement'!$J$58,'Income Statement'!$J$59,'Income Statement'!$J$60,'Income Statement'!$J$61,'Income Statement'!$J$62,'Income Statement'!$J$63,'Income Statement'!$J$64,'Income Statement'!$J$65,'Income Statement'!$J$66,'Income Statement'!$J$67,'Income Statement'!$J$68,'Income Statement'!$J$69</definedName>
    <definedName name="QB_FORMULA_4" localSheetId="0" hidden="1">'Balance Sheet'!$H$62,'Balance Sheet'!$J$62,'Balance Sheet'!$J$64,'Balance Sheet'!$J$65,'Balance Sheet'!$F$66,'Balance Sheet'!$H$66,'Balance Sheet'!$J$66,'Balance Sheet'!$F$67,'Balance Sheet'!$H$67,'Balance Sheet'!$J$67</definedName>
    <definedName name="QB_FORMULA_4" localSheetId="2" hidden="1">'Budget vs Actual'!#REF!,'Budget vs Actual'!$J$69,'Budget vs Actual'!$F$70,'Budget vs Actual'!$H$70,'Budget vs Actual'!$J$70,'Budget vs Actual'!$F$71,'Budget vs Actual'!$H$71,'Budget vs Actual'!$J$71,'Budget vs Actual'!$J$74,'Budget vs Actual'!$J$75,'Budget vs Actual'!$J$76,'Budget vs Actual'!$J$77,'Budget vs Actual'!$J$78,'Budget vs Actual'!$F$79,'Budget vs Actual'!$H$79,'Budget vs Actual'!$J$79</definedName>
    <definedName name="QB_FORMULA_4" localSheetId="1" hidden="1">'Income Statement'!#REF!,'Income Statement'!$J$70,'Income Statement'!$F$71,'Income Statement'!$H$71,'Income Statement'!$J$71,'Income Statement'!$F$72,'Income Statement'!$H$72,'Income Statement'!$J$72,'Income Statement'!$J$75,'Income Statement'!$J$76,'Income Statement'!$J$77,'Income Statement'!$J$78,'Income Statement'!$J$79,'Income Statement'!$F$80,'Income Statement'!$H$80,'Income Statement'!$J$80</definedName>
    <definedName name="QB_FORMULA_5" localSheetId="2" hidden="1">'Budget vs Actual'!$F$80,'Budget vs Actual'!$H$80,'Budget vs Actual'!$J$80,'Budget vs Actual'!$F$81,'Budget vs Actual'!$H$81,'Budget vs Actual'!$J$81</definedName>
    <definedName name="QB_FORMULA_5" localSheetId="1" hidden="1">'Income Statement'!$F$81,'Income Statement'!$H$81,'Income Statement'!$J$81,'Income Statement'!$F$82,'Income Statement'!$H$82,'Income Statement'!$J$82</definedName>
    <definedName name="QB_ROW_1" localSheetId="0" hidden="1">'Balance Sheet'!$A$6</definedName>
    <definedName name="QB_ROW_100240" localSheetId="2" hidden="1">'Budget vs Actual'!$E$21</definedName>
    <definedName name="QB_ROW_100240" localSheetId="1" hidden="1">'Income Statement'!$E$21</definedName>
    <definedName name="QB_ROW_10031" localSheetId="0" hidden="1">'Balance Sheet'!$D$43</definedName>
    <definedName name="QB_ROW_1011" localSheetId="0" hidden="1">'Balance Sheet'!$B$7</definedName>
    <definedName name="QB_ROW_102240" localSheetId="2" hidden="1">'Budget vs Actual'!$E$18</definedName>
    <definedName name="QB_ROW_102240" localSheetId="1" hidden="1">'Income Statement'!$E$18</definedName>
    <definedName name="QB_ROW_10331" localSheetId="0" hidden="1">'Balance Sheet'!$D$45</definedName>
    <definedName name="QB_ROW_105220" localSheetId="0" hidden="1">'Balance Sheet'!$C$36</definedName>
    <definedName name="QB_ROW_105230" localSheetId="3" hidden="1">'Cash Flow'!$D$31</definedName>
    <definedName name="QB_ROW_107230" localSheetId="2" hidden="1">'Budget vs Actual'!$D$77</definedName>
    <definedName name="QB_ROW_107230" localSheetId="1" hidden="1">'Income Statement'!$D$78</definedName>
    <definedName name="QB_ROW_109220" localSheetId="0" hidden="1">'Balance Sheet'!$C$28</definedName>
    <definedName name="QB_ROW_110220" localSheetId="0" hidden="1">'Balance Sheet'!$C$29</definedName>
    <definedName name="QB_ROW_11031" localSheetId="0" hidden="1">'Balance Sheet'!$D$46</definedName>
    <definedName name="QB_ROW_111220" localSheetId="0" hidden="1">'Balance Sheet'!$C$33</definedName>
    <definedName name="QB_ROW_111240" localSheetId="3" hidden="1">'Cash Flow'!$E$17</definedName>
    <definedName name="QB_ROW_11220" localSheetId="0" hidden="1">'Balance Sheet'!$C$27</definedName>
    <definedName name="QB_ROW_112220" localSheetId="0" hidden="1">'Balance Sheet'!$C$32</definedName>
    <definedName name="QB_ROW_112240" localSheetId="3" hidden="1">'Cash Flow'!$E$18</definedName>
    <definedName name="QB_ROW_11331" localSheetId="0" hidden="1">'Balance Sheet'!$D$48</definedName>
    <definedName name="QB_ROW_120240" localSheetId="3" hidden="1">'Cash Flow'!$E$23</definedName>
    <definedName name="QB_ROW_12031" localSheetId="0" hidden="1">'Balance Sheet'!$D$49</definedName>
    <definedName name="QB_ROW_120340" localSheetId="0" hidden="1">'Balance Sheet'!$E$52</definedName>
    <definedName name="QB_ROW_121230" localSheetId="2" hidden="1">'Budget vs Actual'!$D$76</definedName>
    <definedName name="QB_ROW_121230" localSheetId="1" hidden="1">'Income Statement'!$D$77</definedName>
    <definedName name="QB_ROW_12331" localSheetId="0" hidden="1">'Balance Sheet'!$D$57</definedName>
    <definedName name="QB_ROW_13021" localSheetId="0" hidden="1">'Balance Sheet'!$C$59</definedName>
    <definedName name="QB_ROW_1311" localSheetId="0" hidden="1">'Balance Sheet'!$B$24</definedName>
    <definedName name="QB_ROW_13220" localSheetId="0" hidden="1">'Balance Sheet'!$C$31</definedName>
    <definedName name="QB_ROW_13240" localSheetId="3" hidden="1">'Cash Flow'!$E$19</definedName>
    <definedName name="QB_ROW_13321" localSheetId="0" hidden="1">'Balance Sheet'!$C$61</definedName>
    <definedName name="QB_ROW_135240" localSheetId="2" hidden="1">'Budget vs Actual'!$E$59</definedName>
    <definedName name="QB_ROW_135240" localSheetId="1" hidden="1">'Income Statement'!$E$60</definedName>
    <definedName name="QB_ROW_14011" localSheetId="0" hidden="1">'Balance Sheet'!$B$63</definedName>
    <definedName name="QB_ROW_14311" localSheetId="0" hidden="1">'Balance Sheet'!$B$66</definedName>
    <definedName name="QB_ROW_145230" localSheetId="0" hidden="1">'Balance Sheet'!$D$15</definedName>
    <definedName name="QB_ROW_145240" localSheetId="3" hidden="1">'Cash Flow'!$E$11</definedName>
    <definedName name="QB_ROW_147230" localSheetId="0" hidden="1">'Balance Sheet'!$D$16</definedName>
    <definedName name="QB_ROW_147240" localSheetId="3" hidden="1">'Cash Flow'!$E$12</definedName>
    <definedName name="QB_ROW_151230" localSheetId="0" hidden="1">'Balance Sheet'!$D$21</definedName>
    <definedName name="QB_ROW_151240" localSheetId="3" hidden="1">'Cash Flow'!$E$15</definedName>
    <definedName name="QB_ROW_16240" localSheetId="0" hidden="1">'Balance Sheet'!$E$44</definedName>
    <definedName name="QB_ROW_16240" localSheetId="3" hidden="1">'Cash Flow'!$E$20</definedName>
    <definedName name="QB_ROW_17221" localSheetId="0" hidden="1">'Balance Sheet'!$C$65</definedName>
    <definedName name="QB_ROW_17231" localSheetId="3" hidden="1">'Cash Flow'!$D$7</definedName>
    <definedName name="QB_ROW_18240" localSheetId="0" hidden="1">'Balance Sheet'!$E$50</definedName>
    <definedName name="QB_ROW_18240" localSheetId="3" hidden="1">'Cash Flow'!$E$25</definedName>
    <definedName name="QB_ROW_18301" localSheetId="2" hidden="1">'Budget vs Actual'!$A$81</definedName>
    <definedName name="QB_ROW_18301" localSheetId="1" hidden="1">'Income Statement'!$A$82</definedName>
    <definedName name="QB_ROW_19011" localSheetId="2" hidden="1">'Budget vs Actual'!$B$6</definedName>
    <definedName name="QB_ROW_19011" localSheetId="1" hidden="1">'Income Statement'!$B$6</definedName>
    <definedName name="QB_ROW_19240" localSheetId="3" hidden="1">'Cash Flow'!$E$26</definedName>
    <definedName name="QB_ROW_19311" localSheetId="2" hidden="1">'Budget vs Actual'!$B$71</definedName>
    <definedName name="QB_ROW_19311" localSheetId="1" hidden="1">'Income Statement'!$B$72</definedName>
    <definedName name="QB_ROW_19340" localSheetId="0" hidden="1">'Balance Sheet'!$E$55</definedName>
    <definedName name="QB_ROW_194230" localSheetId="0" hidden="1">'Balance Sheet'!$D$60</definedName>
    <definedName name="QB_ROW_194230" localSheetId="3" hidden="1">'Cash Flow'!$D$34</definedName>
    <definedName name="QB_ROW_196240" localSheetId="2" hidden="1">'Budget vs Actual'!$E$64</definedName>
    <definedName name="QB_ROW_196240" localSheetId="1" hidden="1">'Income Statement'!$E$65</definedName>
    <definedName name="QB_ROW_20031" localSheetId="2" hidden="1">'Budget vs Actual'!$D$7</definedName>
    <definedName name="QB_ROW_20031" localSheetId="1" hidden="1">'Income Statement'!$D$7</definedName>
    <definedName name="QB_ROW_2021" localSheetId="0" hidden="1">'Balance Sheet'!$C$8</definedName>
    <definedName name="QB_ROW_20331" localSheetId="2" hidden="1">'Budget vs Actual'!$D$22</definedName>
    <definedName name="QB_ROW_20331" localSheetId="1" hidden="1">'Income Statement'!$D$22</definedName>
    <definedName name="QB_ROW_21031" localSheetId="2" hidden="1">'Budget vs Actual'!$D$24</definedName>
    <definedName name="QB_ROW_21031" localSheetId="1" hidden="1">'Income Statement'!$D$24</definedName>
    <definedName name="QB_ROW_21331" localSheetId="2" hidden="1">'Budget vs Actual'!$D$70</definedName>
    <definedName name="QB_ROW_21331" localSheetId="1" hidden="1">'Income Statement'!$D$71</definedName>
    <definedName name="QB_ROW_218230" localSheetId="2" hidden="1">'Budget vs Actual'!$D$78</definedName>
    <definedName name="QB_ROW_218230" localSheetId="1" hidden="1">'Income Statement'!$D$79</definedName>
    <definedName name="QB_ROW_22011" localSheetId="2" hidden="1">'Budget vs Actual'!$B$72</definedName>
    <definedName name="QB_ROW_22011" localSheetId="1" hidden="1">'Income Statement'!$B$73</definedName>
    <definedName name="QB_ROW_22311" localSheetId="2" hidden="1">'Budget vs Actual'!$B$80</definedName>
    <definedName name="QB_ROW_22311" localSheetId="1" hidden="1">'Income Statement'!$B$81</definedName>
    <definedName name="QB_ROW_224240" localSheetId="2" hidden="1">'Budget vs Actual'!$E$26</definedName>
    <definedName name="QB_ROW_224240" localSheetId="1" hidden="1">'Income Statement'!$E$27</definedName>
    <definedName name="QB_ROW_227240" localSheetId="2" hidden="1">'Budget vs Actual'!$E$33</definedName>
    <definedName name="QB_ROW_227240" localSheetId="1" hidden="1">'Income Statement'!$E$34</definedName>
    <definedName name="QB_ROW_23021" localSheetId="2" hidden="1">'Budget vs Actual'!$C$73</definedName>
    <definedName name="QB_ROW_23021" localSheetId="1" hidden="1">'Income Statement'!$C$74</definedName>
    <definedName name="QB_ROW_2321" localSheetId="0" hidden="1">'Balance Sheet'!$C$12</definedName>
    <definedName name="QB_ROW_23321" localSheetId="2" hidden="1">'Budget vs Actual'!$C$79</definedName>
    <definedName name="QB_ROW_23321" localSheetId="1" hidden="1">'Income Statement'!$C$80</definedName>
    <definedName name="QB_ROW_233240" localSheetId="0" hidden="1">'Balance Sheet'!$E$53</definedName>
    <definedName name="QB_ROW_233240" localSheetId="3" hidden="1">'Cash Flow'!$E$22</definedName>
    <definedName name="QB_ROW_234240" localSheetId="2" hidden="1">'Budget vs Actual'!$E$67</definedName>
    <definedName name="QB_ROW_234240" localSheetId="1" hidden="1">'Income Statement'!$E$68</definedName>
    <definedName name="QB_ROW_235240" localSheetId="2" hidden="1">'Budget vs Actual'!$E$69</definedName>
    <definedName name="QB_ROW_235240" localSheetId="1" hidden="1">'Income Statement'!$E$70</definedName>
    <definedName name="QB_ROW_237240" localSheetId="2" hidden="1">'Budget vs Actual'!$E$44</definedName>
    <definedName name="QB_ROW_237240" localSheetId="1" hidden="1">'Income Statement'!$E$46</definedName>
    <definedName name="QB_ROW_246230" localSheetId="2" hidden="1">'Budget vs Actual'!$D$74</definedName>
    <definedName name="QB_ROW_246230" localSheetId="1" hidden="1">'Income Statement'!$D$75</definedName>
    <definedName name="QB_ROW_253240" localSheetId="2" hidden="1">'Budget vs Actual'!#REF!</definedName>
    <definedName name="QB_ROW_255240" localSheetId="2" hidden="1">'Budget vs Actual'!$E$50</definedName>
    <definedName name="QB_ROW_255240" localSheetId="1" hidden="1">'Income Statement'!$E$52</definedName>
    <definedName name="QB_ROW_256240" localSheetId="2" hidden="1">'Budget vs Actual'!$E$13</definedName>
    <definedName name="QB_ROW_258240" localSheetId="2" hidden="1">'Budget vs Actual'!$E$20</definedName>
    <definedName name="QB_ROW_258240" localSheetId="1" hidden="1">'Income Statement'!$E$20</definedName>
    <definedName name="QB_ROW_26240" localSheetId="2" hidden="1">'Budget vs Actual'!$E$8</definedName>
    <definedName name="QB_ROW_26240" localSheetId="1" hidden="1">'Income Statement'!$E$8</definedName>
    <definedName name="QB_ROW_265240" localSheetId="2" hidden="1">'Budget vs Actual'!$E$51</definedName>
    <definedName name="QB_ROW_265240" localSheetId="1" hidden="1">'Income Statement'!$E$53</definedName>
    <definedName name="QB_ROW_270230" localSheetId="0" hidden="1">'Balance Sheet'!$D$11</definedName>
    <definedName name="QB_ROW_27240" localSheetId="2" hidden="1">'Budget vs Actual'!$E$42</definedName>
    <definedName name="QB_ROW_27240" localSheetId="1" hidden="1">'Income Statement'!$E$44</definedName>
    <definedName name="QB_ROW_282240" localSheetId="0" hidden="1">'Balance Sheet'!$E$47</definedName>
    <definedName name="QB_ROW_282240" localSheetId="3" hidden="1">'Cash Flow'!$E$21</definedName>
    <definedName name="QB_ROW_28240" localSheetId="2" hidden="1">'Budget vs Actual'!$E$63</definedName>
    <definedName name="QB_ROW_28240" localSheetId="1" hidden="1">'Income Statement'!$E$64</definedName>
    <definedName name="QB_ROW_29240" localSheetId="2" hidden="1">'Budget vs Actual'!$E$25</definedName>
    <definedName name="QB_ROW_29240" localSheetId="1" hidden="1">'Income Statement'!$E$25</definedName>
    <definedName name="QB_ROW_301" localSheetId="0" hidden="1">'Balance Sheet'!$A$39</definedName>
    <definedName name="QB_ROW_3021" localSheetId="0" hidden="1">'Balance Sheet'!$C$13</definedName>
    <definedName name="QB_ROW_302340" localSheetId="2" hidden="1">'Budget vs Actual'!$E$16</definedName>
    <definedName name="QB_ROW_302340" localSheetId="1" hidden="1">'Income Statement'!$E$16</definedName>
    <definedName name="QB_ROW_30240" localSheetId="2" hidden="1">'Budget vs Actual'!#REF!</definedName>
    <definedName name="QB_ROW_30240" localSheetId="1" hidden="1">'Income Statement'!#REF!</definedName>
    <definedName name="QB_ROW_310230" localSheetId="0" hidden="1">'Balance Sheet'!$D$9</definedName>
    <definedName name="QB_ROW_317240" localSheetId="2" hidden="1">'Budget vs Actual'!$E$31</definedName>
    <definedName name="QB_ROW_317240" localSheetId="1" hidden="1">'Income Statement'!$E$32</definedName>
    <definedName name="QB_ROW_318240" localSheetId="1" hidden="1">'Income Statement'!$E$14</definedName>
    <definedName name="QB_ROW_319240" localSheetId="1" hidden="1">'Income Statement'!$E$28</definedName>
    <definedName name="QB_ROW_320240" localSheetId="0" hidden="1">'Balance Sheet'!$E$56</definedName>
    <definedName name="QB_ROW_320240" localSheetId="3" hidden="1">'Cash Flow'!$E$28</definedName>
    <definedName name="QB_ROW_321240" localSheetId="2" hidden="1">'Budget vs Actual'!$E$65</definedName>
    <definedName name="QB_ROW_321240" localSheetId="1" hidden="1">'Income Statement'!$E$66</definedName>
    <definedName name="QB_ROW_32240" localSheetId="2" hidden="1">'Budget vs Actual'!$E$62</definedName>
    <definedName name="QB_ROW_32240" localSheetId="1" hidden="1">'Income Statement'!$E$63</definedName>
    <definedName name="QB_ROW_323240" localSheetId="2" hidden="1">'Budget vs Actual'!$E$66</definedName>
    <definedName name="QB_ROW_323240" localSheetId="1" hidden="1">'Income Statement'!$E$67</definedName>
    <definedName name="QB_ROW_3240" localSheetId="2" hidden="1">'Budget vs Actual'!$E$43</definedName>
    <definedName name="QB_ROW_3240" localSheetId="1" hidden="1">'Income Statement'!$E$45</definedName>
    <definedName name="QB_ROW_325240" localSheetId="2" hidden="1">'Budget vs Actual'!$E$14</definedName>
    <definedName name="QB_ROW_326240" localSheetId="2" hidden="1">'Budget vs Actual'!$E$28</definedName>
    <definedName name="QB_ROW_326240" localSheetId="1" hidden="1">'Income Statement'!$E$29</definedName>
    <definedName name="QB_ROW_327240" localSheetId="2" hidden="1">'Budget vs Actual'!$E$57</definedName>
    <definedName name="QB_ROW_327240" localSheetId="1" hidden="1">'Income Statement'!$E$59</definedName>
    <definedName name="QB_ROW_328240" localSheetId="2" hidden="1">'Budget vs Actual'!$E$49</definedName>
    <definedName name="QB_ROW_328240" localSheetId="1" hidden="1">'Income Statement'!$E$51</definedName>
    <definedName name="QB_ROW_330240" localSheetId="2" hidden="1">'Budget vs Actual'!$E$27</definedName>
    <definedName name="QB_ROW_331240" localSheetId="2" hidden="1">'Budget vs Actual'!$E$9</definedName>
    <definedName name="QB_ROW_331240" localSheetId="1" hidden="1">'Income Statement'!$E$9</definedName>
    <definedName name="QB_ROW_3321" localSheetId="0" hidden="1">'Balance Sheet'!$C$18</definedName>
    <definedName name="QB_ROW_332230" localSheetId="0" hidden="1">'Balance Sheet'!$D$10</definedName>
    <definedName name="QB_ROW_33240" localSheetId="2" hidden="1">'Budget vs Actual'!$E$38</definedName>
    <definedName name="QB_ROW_33240" localSheetId="1" hidden="1">'Income Statement'!$E$39</definedName>
    <definedName name="QB_ROW_333240" localSheetId="1" hidden="1">'Income Statement'!$E$40</definedName>
    <definedName name="QB_ROW_336240" localSheetId="2" hidden="1">'Budget vs Actual'!$E$12</definedName>
    <definedName name="QB_ROW_338240" localSheetId="2" hidden="1">'Budget vs Actual'!$E$15</definedName>
    <definedName name="QB_ROW_338240" localSheetId="1" hidden="1">'Income Statement'!$E$15</definedName>
    <definedName name="QB_ROW_339240" localSheetId="2" hidden="1">'Budget vs Actual'!$E$29</definedName>
    <definedName name="QB_ROW_339240" localSheetId="1" hidden="1">'Income Statement'!$E$30</definedName>
    <definedName name="QB_ROW_340230" localSheetId="0" hidden="1">'Balance Sheet'!$D$17</definedName>
    <definedName name="QB_ROW_340240" localSheetId="3" hidden="1">'Cash Flow'!$E$13</definedName>
    <definedName name="QB_ROW_34240" localSheetId="2" hidden="1">'Budget vs Actual'!$E$10</definedName>
    <definedName name="QB_ROW_34240" localSheetId="1" hidden="1">'Income Statement'!$E$10</definedName>
    <definedName name="QB_ROW_345220" localSheetId="0" hidden="1">'Balance Sheet'!$C$64</definedName>
    <definedName name="QB_ROW_346240" localSheetId="2" hidden="1">'Budget vs Actual'!$E$48</definedName>
    <definedName name="QB_ROW_346240" localSheetId="1" hidden="1">'Income Statement'!$E$50</definedName>
    <definedName name="QB_ROW_347240" localSheetId="2" hidden="1">'Budget vs Actual'!$E$55</definedName>
    <definedName name="QB_ROW_347240" localSheetId="1" hidden="1">'Income Statement'!$E$57</definedName>
    <definedName name="QB_ROW_348240" localSheetId="2" hidden="1">'Budget vs Actual'!$E$58</definedName>
    <definedName name="QB_ROW_349240" localSheetId="2" hidden="1">'Budget vs Actual'!$E$56</definedName>
    <definedName name="QB_ROW_349240" localSheetId="1" hidden="1">'Income Statement'!$E$58</definedName>
    <definedName name="QB_ROW_35240" localSheetId="2" hidden="1">'Budget vs Actual'!$E$47</definedName>
    <definedName name="QB_ROW_35240" localSheetId="1" hidden="1">'Income Statement'!$E$49</definedName>
    <definedName name="QB_ROW_36240" localSheetId="2" hidden="1">'Budget vs Actual'!$E$46</definedName>
    <definedName name="QB_ROW_36240" localSheetId="1" hidden="1">'Income Statement'!$E$48</definedName>
    <definedName name="QB_ROW_37240" localSheetId="2" hidden="1">'Budget vs Actual'!$E$34</definedName>
    <definedName name="QB_ROW_37240" localSheetId="1" hidden="1">'Income Statement'!$E$35</definedName>
    <definedName name="QB_ROW_38240" localSheetId="2" hidden="1">'Budget vs Actual'!$E$61</definedName>
    <definedName name="QB_ROW_38240" localSheetId="1" hidden="1">'Income Statement'!$E$62</definedName>
    <definedName name="QB_ROW_4021" localSheetId="0" hidden="1">'Balance Sheet'!$C$19</definedName>
    <definedName name="QB_ROW_41240" localSheetId="2" hidden="1">'Budget vs Actual'!$E$45</definedName>
    <definedName name="QB_ROW_41240" localSheetId="1" hidden="1">'Income Statement'!$E$47</definedName>
    <definedName name="QB_ROW_42240" localSheetId="2" hidden="1">'Budget vs Actual'!$E$41</definedName>
    <definedName name="QB_ROW_42240" localSheetId="1" hidden="1">'Income Statement'!$E$43</definedName>
    <definedName name="QB_ROW_4321" localSheetId="0" hidden="1">'Balance Sheet'!$C$23</definedName>
    <definedName name="QB_ROW_43240" localSheetId="1" hidden="1">'Income Statement'!$E$11</definedName>
    <definedName name="QB_ROW_45240" localSheetId="2" hidden="1">'Budget vs Actual'!$E$19</definedName>
    <definedName name="QB_ROW_45240" localSheetId="1" hidden="1">'Income Statement'!$E$19</definedName>
    <definedName name="QB_ROW_48240" localSheetId="2" hidden="1">'Budget vs Actual'!$E$30</definedName>
    <definedName name="QB_ROW_48240" localSheetId="1" hidden="1">'Income Statement'!$E$31</definedName>
    <definedName name="QB_ROW_49230" localSheetId="2" hidden="1">'Budget vs Actual'!$D$75</definedName>
    <definedName name="QB_ROW_49230" localSheetId="1" hidden="1">'Income Statement'!$D$76</definedName>
    <definedName name="QB_ROW_501021" localSheetId="3" hidden="1">'Cash Flow'!$C$6</definedName>
    <definedName name="QB_ROW_5011" localSheetId="0" hidden="1">'Balance Sheet'!$B$25</definedName>
    <definedName name="QB_ROW_501321" localSheetId="3" hidden="1">'Cash Flow'!$C$29</definedName>
    <definedName name="QB_ROW_502021" localSheetId="3" hidden="1">'Cash Flow'!$C$30</definedName>
    <definedName name="QB_ROW_502321" localSheetId="3" hidden="1">'Cash Flow'!$C$32</definedName>
    <definedName name="QB_ROW_503021" localSheetId="3" hidden="1">'Cash Flow'!$C$33</definedName>
    <definedName name="QB_ROW_503321" localSheetId="3" hidden="1">'Cash Flow'!$C$35</definedName>
    <definedName name="QB_ROW_504031" localSheetId="3" hidden="1">'Cash Flow'!$D$8</definedName>
    <definedName name="QB_ROW_505031" localSheetId="3" hidden="1">'Cash Flow'!$D$9</definedName>
    <definedName name="QB_ROW_511301" localSheetId="3" hidden="1">'Cash Flow'!$A$38</definedName>
    <definedName name="QB_ROW_512311" localSheetId="3" hidden="1">'Cash Flow'!$B$36</definedName>
    <definedName name="QB_ROW_51240" localSheetId="2" hidden="1">'Budget vs Actual'!$E$32</definedName>
    <definedName name="QB_ROW_51240" localSheetId="1" hidden="1">'Income Statement'!$E$33</definedName>
    <definedName name="QB_ROW_513211" localSheetId="3" hidden="1">'Cash Flow'!$B$37</definedName>
    <definedName name="QB_ROW_52240" localSheetId="2" hidden="1">'Budget vs Actual'!$E$35</definedName>
    <definedName name="QB_ROW_52240" localSheetId="1" hidden="1">'Income Statement'!$E$36</definedName>
    <definedName name="QB_ROW_5311" localSheetId="0" hidden="1">'Balance Sheet'!$B$34</definedName>
    <definedName name="QB_ROW_57240" localSheetId="2" hidden="1">'Budget vs Actual'!$E$68</definedName>
    <definedName name="QB_ROW_57240" localSheetId="1" hidden="1">'Income Statement'!$E$69</definedName>
    <definedName name="QB_ROW_58240" localSheetId="1" hidden="1">'Income Statement'!$E$26</definedName>
    <definedName name="QB_ROW_59240" localSheetId="2" hidden="1">'Budget vs Actual'!$E$40</definedName>
    <definedName name="QB_ROW_59240" localSheetId="1" hidden="1">'Income Statement'!$E$42</definedName>
    <definedName name="QB_ROW_6011" localSheetId="0" hidden="1">'Balance Sheet'!$B$35</definedName>
    <definedName name="QB_ROW_62230" localSheetId="0" hidden="1">'Balance Sheet'!$D$14</definedName>
    <definedName name="QB_ROW_62240" localSheetId="3" hidden="1">'Cash Flow'!$E$10</definedName>
    <definedName name="QB_ROW_6311" localSheetId="0" hidden="1">'Balance Sheet'!$B$38</definedName>
    <definedName name="QB_ROW_63230" localSheetId="0" hidden="1">'Balance Sheet'!$D$22</definedName>
    <definedName name="QB_ROW_64240" localSheetId="2" hidden="1">'Budget vs Actual'!$E$54</definedName>
    <definedName name="QB_ROW_64240" localSheetId="1" hidden="1">'Income Statement'!$E$56</definedName>
    <definedName name="QB_ROW_65240" localSheetId="2" hidden="1">'Budget vs Actual'!$E$39</definedName>
    <definedName name="QB_ROW_65240" localSheetId="1" hidden="1">'Income Statement'!$E$41</definedName>
    <definedName name="QB_ROW_67240" localSheetId="2" hidden="1">'Budget vs Actual'!$E$60</definedName>
    <definedName name="QB_ROW_67240" localSheetId="1" hidden="1">'Income Statement'!$E$61</definedName>
    <definedName name="QB_ROW_7001" localSheetId="0" hidden="1">'Balance Sheet'!$A$40</definedName>
    <definedName name="QB_ROW_70240" localSheetId="2" hidden="1">'Budget vs Actual'!$E$37</definedName>
    <definedName name="QB_ROW_70240" localSheetId="1" hidden="1">'Income Statement'!$E$38</definedName>
    <definedName name="QB_ROW_72240" localSheetId="2" hidden="1">'Budget vs Actual'!$E$11</definedName>
    <definedName name="QB_ROW_72240" localSheetId="1" hidden="1">'Income Statement'!$E$12</definedName>
    <definedName name="QB_ROW_7301" localSheetId="0" hidden="1">'Balance Sheet'!$A$67</definedName>
    <definedName name="QB_ROW_73240" localSheetId="2" hidden="1">'Budget vs Actual'!$E$53</definedName>
    <definedName name="QB_ROW_73240" localSheetId="1" hidden="1">'Income Statement'!$E$55</definedName>
    <definedName name="QB_ROW_74240" localSheetId="0" hidden="1">'Balance Sheet'!$E$51</definedName>
    <definedName name="QB_ROW_74240" localSheetId="3" hidden="1">'Cash Flow'!$E$24</definedName>
    <definedName name="QB_ROW_76240" localSheetId="3" hidden="1">'Cash Flow'!$E$27</definedName>
    <definedName name="QB_ROW_8011" localSheetId="0" hidden="1">'Balance Sheet'!$B$41</definedName>
    <definedName name="QB_ROW_81240" localSheetId="2" hidden="1">'Budget vs Actual'!$E$36</definedName>
    <definedName name="QB_ROW_81240" localSheetId="1" hidden="1">'Income Statement'!$E$37</definedName>
    <definedName name="QB_ROW_8240" localSheetId="3" hidden="1">'Cash Flow'!$E$14</definedName>
    <definedName name="QB_ROW_8311" localSheetId="0" hidden="1">'Balance Sheet'!$B$62</definedName>
    <definedName name="QB_ROW_83240" localSheetId="0" hidden="1">'Balance Sheet'!$E$54</definedName>
    <definedName name="QB_ROW_8330" localSheetId="0" hidden="1">'Balance Sheet'!$D$20</definedName>
    <definedName name="QB_ROW_86321" localSheetId="2" hidden="1">'Budget vs Actual'!$C$23</definedName>
    <definedName name="QB_ROW_86321" localSheetId="1" hidden="1">'Income Statement'!$C$23</definedName>
    <definedName name="QB_ROW_87240" localSheetId="2" hidden="1">'Budget vs Actual'!$E$52</definedName>
    <definedName name="QB_ROW_87240" localSheetId="1" hidden="1">'Income Statement'!$E$54</definedName>
    <definedName name="QB_ROW_9021" localSheetId="0" hidden="1">'Balance Sheet'!$C$42</definedName>
    <definedName name="QB_ROW_9321" localSheetId="0" hidden="1">'Balance Sheet'!$C$58</definedName>
    <definedName name="QB_ROW_99240" localSheetId="2" hidden="1">'Budget vs Actual'!$E$17</definedName>
    <definedName name="QB_ROW_99240" localSheetId="1" hidden="1">'Income Statement'!$E$17</definedName>
    <definedName name="QB_SUBTITLE_3" localSheetId="0" hidden="1">'Balance Sheet'!$A$3</definedName>
    <definedName name="QB_SUBTITLE_3" localSheetId="2" hidden="1">'Budget vs Actual'!$A$3</definedName>
    <definedName name="QB_SUBTITLE_3" localSheetId="3" hidden="1">'Cash Flow'!$A$3</definedName>
    <definedName name="QB_SUBTITLE_3" localSheetId="1" hidden="1">'Income Statement'!$A$3</definedName>
    <definedName name="QB_TIME_5" localSheetId="0" hidden="1">'Balance Sheet'!$J$1</definedName>
    <definedName name="QB_TIME_5" localSheetId="3" hidden="1">'Cash Flow'!$F$1</definedName>
    <definedName name="QB_TIME_5" localSheetId="1" hidden="1">'Income Statement'!$J$1</definedName>
    <definedName name="QB_TITLE_2" localSheetId="0" hidden="1">'Balance Sheet'!$A$2</definedName>
    <definedName name="QB_TITLE_2" localSheetId="2" hidden="1">'Budget vs Actual'!$A$2</definedName>
    <definedName name="QB_TITLE_2" localSheetId="3" hidden="1">'Cash Flow'!$A$2</definedName>
    <definedName name="QB_TITLE_2" localSheetId="1" hidden="1">'Income Statement'!$A$2</definedName>
    <definedName name="QBCANSUPPORTUPDATE" localSheetId="0">TRUE</definedName>
    <definedName name="QBCANSUPPORTUPDATE" localSheetId="2">TRUE</definedName>
    <definedName name="QBCANSUPPORTUPDATE" localSheetId="3">TRUE</definedName>
    <definedName name="QBCANSUPPORTUPDATE" localSheetId="1">TRUE</definedName>
    <definedName name="QBCOMPANYFILENAME" localSheetId="0">"P:\PThompson\QuickBooks\OPRA.QBW"</definedName>
    <definedName name="QBCOMPANYFILENAME" localSheetId="2">"P:\PThompson\QuickBooks\OPRA.QBW"</definedName>
    <definedName name="QBCOMPANYFILENAME" localSheetId="3">"P:\PThompson\QuickBooks\OPRA.QBW"</definedName>
    <definedName name="QBCOMPANYFILENAME" localSheetId="1">"P:\PThompson\QuickBooks\OPRA.QBW"</definedName>
    <definedName name="QBENDDATE" localSheetId="0">20160331</definedName>
    <definedName name="QBENDDATE" localSheetId="2">20160331</definedName>
    <definedName name="QBENDDATE" localSheetId="3">20160331</definedName>
    <definedName name="QBENDDATE" localSheetId="1">20160331</definedName>
    <definedName name="QBHEADERSONSCREEN" localSheetId="0">TRUE</definedName>
    <definedName name="QBHEADERSONSCREEN" localSheetId="2">TRUE</definedName>
    <definedName name="QBHEADERSONSCREEN" localSheetId="3">TRUE</definedName>
    <definedName name="QBHEADERSONSCREEN" localSheetId="1">TRUE</definedName>
    <definedName name="QBMETADATASIZE" localSheetId="0">5809</definedName>
    <definedName name="QBMETADATASIZE" localSheetId="2">5809</definedName>
    <definedName name="QBMETADATASIZE" localSheetId="3">5809</definedName>
    <definedName name="QBMETADATASIZE" localSheetId="1">5809</definedName>
    <definedName name="QBPRESERVECOLOR" localSheetId="0">TRUE</definedName>
    <definedName name="QBPRESERVECOLOR" localSheetId="2">TRUE</definedName>
    <definedName name="QBPRESERVECOLOR" localSheetId="3">TRUE</definedName>
    <definedName name="QBPRESERVECOLOR" localSheetId="1">TRUE</definedName>
    <definedName name="QBPRESERVEFONT" localSheetId="0">TRUE</definedName>
    <definedName name="QBPRESERVEFONT" localSheetId="2">TRUE</definedName>
    <definedName name="QBPRESERVEFONT" localSheetId="3">TRUE</definedName>
    <definedName name="QBPRESERVEFONT" localSheetId="1">TRUE</definedName>
    <definedName name="QBPRESERVEROWHEIGHT" localSheetId="0">TRUE</definedName>
    <definedName name="QBPRESERVEROWHEIGHT" localSheetId="2">TRUE</definedName>
    <definedName name="QBPRESERVEROWHEIGHT" localSheetId="3">TRUE</definedName>
    <definedName name="QBPRESERVEROWHEIGHT" localSheetId="1">TRUE</definedName>
    <definedName name="QBPRESERVESPACE" localSheetId="0">TRUE</definedName>
    <definedName name="QBPRESERVESPACE" localSheetId="2">TRUE</definedName>
    <definedName name="QBPRESERVESPACE" localSheetId="3">TRUE</definedName>
    <definedName name="QBPRESERVESPACE" localSheetId="1">TRUE</definedName>
    <definedName name="QBREPORTCOLAXIS" localSheetId="0">0</definedName>
    <definedName name="QBREPORTCOLAXIS" localSheetId="2">0</definedName>
    <definedName name="QBREPORTCOLAXIS" localSheetId="3">0</definedName>
    <definedName name="QBREPORTCOLAXIS" localSheetId="1">0</definedName>
    <definedName name="QBREPORTCOMPANYID" localSheetId="0">"11af21cfb05c45138d4b2c79559082c1"</definedName>
    <definedName name="QBREPORTCOMPANYID" localSheetId="2">"11af21cfb05c45138d4b2c79559082c1"</definedName>
    <definedName name="QBREPORTCOMPANYID" localSheetId="3">"11af21cfb05c45138d4b2c79559082c1"</definedName>
    <definedName name="QBREPORTCOMPANYID" localSheetId="1">"11af21cfb05c45138d4b2c79559082c1"</definedName>
    <definedName name="QBREPORTCOMPARECOL_ANNUALBUDGET" localSheetId="0">FALSE</definedName>
    <definedName name="QBREPORTCOMPARECOL_ANNUALBUDGET" localSheetId="2">FALSE</definedName>
    <definedName name="QBREPORTCOMPARECOL_ANNUALBUDGET" localSheetId="3">FALSE</definedName>
    <definedName name="QBREPORTCOMPARECOL_ANNUALBUDGET" localSheetId="1">FALSE</definedName>
    <definedName name="QBREPORTCOMPARECOL_AVGCOGS" localSheetId="0">FALSE</definedName>
    <definedName name="QBREPORTCOMPARECOL_AVGCOGS" localSheetId="2">FALSE</definedName>
    <definedName name="QBREPORTCOMPARECOL_AVGCOGS" localSheetId="3">FALSE</definedName>
    <definedName name="QBREPORTCOMPARECOL_AVGCOGS" localSheetId="1">FALSE</definedName>
    <definedName name="QBREPORTCOMPARECOL_AVGPRICE" localSheetId="0">FALSE</definedName>
    <definedName name="QBREPORTCOMPARECOL_AVGPRICE" localSheetId="2">FALSE</definedName>
    <definedName name="QBREPORTCOMPARECOL_AVGPRICE" localSheetId="3">FALSE</definedName>
    <definedName name="QBREPORTCOMPARECOL_AVGPRICE" localSheetId="1">FALSE</definedName>
    <definedName name="QBREPORTCOMPARECOL_BUDDIFF" localSheetId="0">FALSE</definedName>
    <definedName name="QBREPORTCOMPARECOL_BUDDIFF" localSheetId="2">TRUE</definedName>
    <definedName name="QBREPORTCOMPARECOL_BUDDIFF" localSheetId="3">FALSE</definedName>
    <definedName name="QBREPORTCOMPARECOL_BUDDIFF" localSheetId="1">FALSE</definedName>
    <definedName name="QBREPORTCOMPARECOL_BUDGET" localSheetId="0">FALSE</definedName>
    <definedName name="QBREPORTCOMPARECOL_BUDGET" localSheetId="2">TRUE</definedName>
    <definedName name="QBREPORTCOMPARECOL_BUDGET" localSheetId="3">FALSE</definedName>
    <definedName name="QBREPORTCOMPARECOL_BUDGET" localSheetId="1">FALSE</definedName>
    <definedName name="QBREPORTCOMPARECOL_BUDPCT" localSheetId="0">FALSE</definedName>
    <definedName name="QBREPORTCOMPARECOL_BUDPCT" localSheetId="2">FALSE</definedName>
    <definedName name="QBREPORTCOMPARECOL_BUDPCT" localSheetId="3">FALSE</definedName>
    <definedName name="QBREPORTCOMPARECOL_BUDPCT" localSheetId="1">FALSE</definedName>
    <definedName name="QBREPORTCOMPARECOL_COGS" localSheetId="0">FALSE</definedName>
    <definedName name="QBREPORTCOMPARECOL_COGS" localSheetId="2">FALSE</definedName>
    <definedName name="QBREPORTCOMPARECOL_COGS" localSheetId="3">FALSE</definedName>
    <definedName name="QBREPORTCOMPARECOL_COGS" localSheetId="1">FALSE</definedName>
    <definedName name="QBREPORTCOMPARECOL_EXCLUDEAMOUNT" localSheetId="0">FALSE</definedName>
    <definedName name="QBREPORTCOMPARECOL_EXCLUDEAMOUNT" localSheetId="2">FALSE</definedName>
    <definedName name="QBREPORTCOMPARECOL_EXCLUDEAMOUNT" localSheetId="3">FALSE</definedName>
    <definedName name="QBREPORTCOMPARECOL_EXCLUDEAMOUNT" localSheetId="1">FALSE</definedName>
    <definedName name="QBREPORTCOMPARECOL_EXCLUDECURPERIOD" localSheetId="0">FALSE</definedName>
    <definedName name="QBREPORTCOMPARECOL_EXCLUDECURPERIOD" localSheetId="2">FALSE</definedName>
    <definedName name="QBREPORTCOMPARECOL_EXCLUDECURPERIOD" localSheetId="3">FALSE</definedName>
    <definedName name="QBREPORTCOMPARECOL_EXCLUDECURPERIOD" localSheetId="1">FALSE</definedName>
    <definedName name="QBREPORTCOMPARECOL_FORECAST" localSheetId="0">FALSE</definedName>
    <definedName name="QBREPORTCOMPARECOL_FORECAST" localSheetId="2">FALSE</definedName>
    <definedName name="QBREPORTCOMPARECOL_FORECAST" localSheetId="3">FALSE</definedName>
    <definedName name="QBREPORTCOMPARECOL_FORECAST" localSheetId="1">FALSE</definedName>
    <definedName name="QBREPORTCOMPARECOL_GROSSMARGIN" localSheetId="0">FALSE</definedName>
    <definedName name="QBREPORTCOMPARECOL_GROSSMARGIN" localSheetId="2">FALSE</definedName>
    <definedName name="QBREPORTCOMPARECOL_GROSSMARGIN" localSheetId="3">FALSE</definedName>
    <definedName name="QBREPORTCOMPARECOL_GROSSMARGIN" localSheetId="1">FALSE</definedName>
    <definedName name="QBREPORTCOMPARECOL_GROSSMARGINPCT" localSheetId="0">FALSE</definedName>
    <definedName name="QBREPORTCOMPARECOL_GROSSMARGINPCT" localSheetId="2">FALSE</definedName>
    <definedName name="QBREPORTCOMPARECOL_GROSSMARGINPCT" localSheetId="3">FALSE</definedName>
    <definedName name="QBREPORTCOMPARECOL_GROSSMARGINPCT" localSheetId="1">FALSE</definedName>
    <definedName name="QBREPORTCOMPARECOL_HOURS" localSheetId="0">FALSE</definedName>
    <definedName name="QBREPORTCOMPARECOL_HOURS" localSheetId="2">FALSE</definedName>
    <definedName name="QBREPORTCOMPARECOL_HOURS" localSheetId="3">FALSE</definedName>
    <definedName name="QBREPORTCOMPARECOL_HOURS" localSheetId="1">FALSE</definedName>
    <definedName name="QBREPORTCOMPARECOL_PCTCOL" localSheetId="0">FALSE</definedName>
    <definedName name="QBREPORTCOMPARECOL_PCTCOL" localSheetId="2">FALSE</definedName>
    <definedName name="QBREPORTCOMPARECOL_PCTCOL" localSheetId="3">FALSE</definedName>
    <definedName name="QBREPORTCOMPARECOL_PCTCOL" localSheetId="1">FALSE</definedName>
    <definedName name="QBREPORTCOMPARECOL_PCTEXPENSE" localSheetId="0">FALSE</definedName>
    <definedName name="QBREPORTCOMPARECOL_PCTEXPENSE" localSheetId="2">FALSE</definedName>
    <definedName name="QBREPORTCOMPARECOL_PCTEXPENSE" localSheetId="3">FALSE</definedName>
    <definedName name="QBREPORTCOMPARECOL_PCTEXPENSE" localSheetId="1">FALSE</definedName>
    <definedName name="QBREPORTCOMPARECOL_PCTINCOME" localSheetId="0">FALSE</definedName>
    <definedName name="QBREPORTCOMPARECOL_PCTINCOME" localSheetId="2">FALSE</definedName>
    <definedName name="QBREPORTCOMPARECOL_PCTINCOME" localSheetId="3">FALSE</definedName>
    <definedName name="QBREPORTCOMPARECOL_PCTINCOME" localSheetId="1">FALSE</definedName>
    <definedName name="QBREPORTCOMPARECOL_PCTOFSALES" localSheetId="0">FALSE</definedName>
    <definedName name="QBREPORTCOMPARECOL_PCTOFSALES" localSheetId="2">FALSE</definedName>
    <definedName name="QBREPORTCOMPARECOL_PCTOFSALES" localSheetId="3">FALSE</definedName>
    <definedName name="QBREPORTCOMPARECOL_PCTOFSALES" localSheetId="1">FALSE</definedName>
    <definedName name="QBREPORTCOMPARECOL_PCTROW" localSheetId="0">FALSE</definedName>
    <definedName name="QBREPORTCOMPARECOL_PCTROW" localSheetId="2">FALSE</definedName>
    <definedName name="QBREPORTCOMPARECOL_PCTROW" localSheetId="3">FALSE</definedName>
    <definedName name="QBREPORTCOMPARECOL_PCTROW" localSheetId="1">FALSE</definedName>
    <definedName name="QBREPORTCOMPARECOL_PPDIFF" localSheetId="0">FALSE</definedName>
    <definedName name="QBREPORTCOMPARECOL_PPDIFF" localSheetId="2">FALSE</definedName>
    <definedName name="QBREPORTCOMPARECOL_PPDIFF" localSheetId="3">FALSE</definedName>
    <definedName name="QBREPORTCOMPARECOL_PPDIFF" localSheetId="1">FALSE</definedName>
    <definedName name="QBREPORTCOMPARECOL_PPPCT" localSheetId="0">FALSE</definedName>
    <definedName name="QBREPORTCOMPARECOL_PPPCT" localSheetId="2">FALSE</definedName>
    <definedName name="QBREPORTCOMPARECOL_PPPCT" localSheetId="3">FALSE</definedName>
    <definedName name="QBREPORTCOMPARECOL_PPPCT" localSheetId="1">FALSE</definedName>
    <definedName name="QBREPORTCOMPARECOL_PREVPERIOD" localSheetId="0">FALSE</definedName>
    <definedName name="QBREPORTCOMPARECOL_PREVPERIOD" localSheetId="2">FALSE</definedName>
    <definedName name="QBREPORTCOMPARECOL_PREVPERIOD" localSheetId="3">FALSE</definedName>
    <definedName name="QBREPORTCOMPARECOL_PREVPERIOD" localSheetId="1">FALSE</definedName>
    <definedName name="QBREPORTCOMPARECOL_PREVYEAR" localSheetId="0">TRUE</definedName>
    <definedName name="QBREPORTCOMPARECOL_PREVYEAR" localSheetId="2">FALSE</definedName>
    <definedName name="QBREPORTCOMPARECOL_PREVYEAR" localSheetId="3">FALSE</definedName>
    <definedName name="QBREPORTCOMPARECOL_PREVYEAR" localSheetId="1">TRUE</definedName>
    <definedName name="QBREPORTCOMPARECOL_PYDIFF" localSheetId="0">TRUE</definedName>
    <definedName name="QBREPORTCOMPARECOL_PYDIFF" localSheetId="2">FALSE</definedName>
    <definedName name="QBREPORTCOMPARECOL_PYDIFF" localSheetId="3">FALSE</definedName>
    <definedName name="QBREPORTCOMPARECOL_PYDIFF" localSheetId="1">TRUE</definedName>
    <definedName name="QBREPORTCOMPARECOL_PYPCT" localSheetId="0">FALSE</definedName>
    <definedName name="QBREPORTCOMPARECOL_PYPCT" localSheetId="2">FALSE</definedName>
    <definedName name="QBREPORTCOMPARECOL_PYPCT" localSheetId="3">FALSE</definedName>
    <definedName name="QBREPORTCOMPARECOL_PYPCT" localSheetId="1">FALSE</definedName>
    <definedName name="QBREPORTCOMPARECOL_QTY" localSheetId="0">FALSE</definedName>
    <definedName name="QBREPORTCOMPARECOL_QTY" localSheetId="2">FALSE</definedName>
    <definedName name="QBREPORTCOMPARECOL_QTY" localSheetId="3">FALSE</definedName>
    <definedName name="QBREPORTCOMPARECOL_QTY" localSheetId="1">FALSE</definedName>
    <definedName name="QBREPORTCOMPARECOL_RATE" localSheetId="0">FALSE</definedName>
    <definedName name="QBREPORTCOMPARECOL_RATE" localSheetId="2">FALSE</definedName>
    <definedName name="QBREPORTCOMPARECOL_RATE" localSheetId="3">FALSE</definedName>
    <definedName name="QBREPORTCOMPARECOL_RATE" localSheetId="1">FALSE</definedName>
    <definedName name="QBREPORTCOMPARECOL_TRIPBILLEDMILES" localSheetId="0">FALSE</definedName>
    <definedName name="QBREPORTCOMPARECOL_TRIPBILLEDMILES" localSheetId="2">FALSE</definedName>
    <definedName name="QBREPORTCOMPARECOL_TRIPBILLEDMILES" localSheetId="3">FALSE</definedName>
    <definedName name="QBREPORTCOMPARECOL_TRIPBILLEDMILES" localSheetId="1">FALSE</definedName>
    <definedName name="QBREPORTCOMPARECOL_TRIPBILLINGAMOUNT" localSheetId="0">FALSE</definedName>
    <definedName name="QBREPORTCOMPARECOL_TRIPBILLINGAMOUNT" localSheetId="2">FALSE</definedName>
    <definedName name="QBREPORTCOMPARECOL_TRIPBILLINGAMOUNT" localSheetId="3">FALSE</definedName>
    <definedName name="QBREPORTCOMPARECOL_TRIPBILLINGAMOUNT" localSheetId="1">FALSE</definedName>
    <definedName name="QBREPORTCOMPARECOL_TRIPMILES" localSheetId="0">FALSE</definedName>
    <definedName name="QBREPORTCOMPARECOL_TRIPMILES" localSheetId="2">FALSE</definedName>
    <definedName name="QBREPORTCOMPARECOL_TRIPMILES" localSheetId="3">FALSE</definedName>
    <definedName name="QBREPORTCOMPARECOL_TRIPMILES" localSheetId="1">FALSE</definedName>
    <definedName name="QBREPORTCOMPARECOL_TRIPNOTBILLABLEMILES" localSheetId="0">FALSE</definedName>
    <definedName name="QBREPORTCOMPARECOL_TRIPNOTBILLABLEMILES" localSheetId="2">FALSE</definedName>
    <definedName name="QBREPORTCOMPARECOL_TRIPNOTBILLABLEMILES" localSheetId="3">FALSE</definedName>
    <definedName name="QBREPORTCOMPARECOL_TRIPNOTBILLABLEMILES" localSheetId="1">FALSE</definedName>
    <definedName name="QBREPORTCOMPARECOL_TRIPTAXDEDUCTIBLEAMOUNT" localSheetId="0">FALSE</definedName>
    <definedName name="QBREPORTCOMPARECOL_TRIPTAXDEDUCTIBLEAMOUNT" localSheetId="2">FALSE</definedName>
    <definedName name="QBREPORTCOMPARECOL_TRIPTAXDEDUCTIBLEAMOUNT" localSheetId="3">FALSE</definedName>
    <definedName name="QBREPORTCOMPARECOL_TRIPTAXDEDUCTIBLEAMOUNT" localSheetId="1">FALSE</definedName>
    <definedName name="QBREPORTCOMPARECOL_TRIPUNBILLEDMILES" localSheetId="0">FALSE</definedName>
    <definedName name="QBREPORTCOMPARECOL_TRIPUNBILLEDMILES" localSheetId="2">FALSE</definedName>
    <definedName name="QBREPORTCOMPARECOL_TRIPUNBILLEDMILES" localSheetId="3">FALSE</definedName>
    <definedName name="QBREPORTCOMPARECOL_TRIPUNBILLEDMILES" localSheetId="1">FALSE</definedName>
    <definedName name="QBREPORTCOMPARECOL_YTD" localSheetId="0">FALSE</definedName>
    <definedName name="QBREPORTCOMPARECOL_YTD" localSheetId="2">FALSE</definedName>
    <definedName name="QBREPORTCOMPARECOL_YTD" localSheetId="3">FALSE</definedName>
    <definedName name="QBREPORTCOMPARECOL_YTD" localSheetId="1">FALSE</definedName>
    <definedName name="QBREPORTCOMPARECOL_YTDBUDGET" localSheetId="0">FALSE</definedName>
    <definedName name="QBREPORTCOMPARECOL_YTDBUDGET" localSheetId="2">FALSE</definedName>
    <definedName name="QBREPORTCOMPARECOL_YTDBUDGET" localSheetId="3">FALSE</definedName>
    <definedName name="QBREPORTCOMPARECOL_YTDBUDGET" localSheetId="1">FALSE</definedName>
    <definedName name="QBREPORTCOMPARECOL_YTDPCT" localSheetId="0">FALSE</definedName>
    <definedName name="QBREPORTCOMPARECOL_YTDPCT" localSheetId="2">FALSE</definedName>
    <definedName name="QBREPORTCOMPARECOL_YTDPCT" localSheetId="3">FALSE</definedName>
    <definedName name="QBREPORTCOMPARECOL_YTDPCT" localSheetId="1">FALSE</definedName>
    <definedName name="QBREPORTROWAXIS" localSheetId="0">9</definedName>
    <definedName name="QBREPORTROWAXIS" localSheetId="2">11</definedName>
    <definedName name="QBREPORTROWAXIS" localSheetId="3">77</definedName>
    <definedName name="QBREPORTROWAXIS" localSheetId="1">11</definedName>
    <definedName name="QBREPORTSUBCOLAXIS" localSheetId="0">24</definedName>
    <definedName name="QBREPORTSUBCOLAXIS" localSheetId="2">24</definedName>
    <definedName name="QBREPORTSUBCOLAXIS" localSheetId="3">0</definedName>
    <definedName name="QBREPORTSUBCOLAXIS" localSheetId="1">24</definedName>
    <definedName name="QBREPORTTYPE" localSheetId="0">5</definedName>
    <definedName name="QBREPORTTYPE" localSheetId="2">288</definedName>
    <definedName name="QBREPORTTYPE" localSheetId="3">238</definedName>
    <definedName name="QBREPORTTYPE" localSheetId="1">0</definedName>
    <definedName name="QBROWHEADERS" localSheetId="0">5</definedName>
    <definedName name="QBROWHEADERS" localSheetId="2">5</definedName>
    <definedName name="QBROWHEADERS" localSheetId="3">5</definedName>
    <definedName name="QBROWHEADERS" localSheetId="1">5</definedName>
    <definedName name="QBSTARTDATE" localSheetId="0">20160301</definedName>
    <definedName name="QBSTARTDATE" localSheetId="2">20160101</definedName>
    <definedName name="QBSTARTDATE" localSheetId="3">20160101</definedName>
    <definedName name="QBSTARTDATE" localSheetId="1">20160101</definedName>
  </definedNames>
  <calcPr calcId="152511"/>
</workbook>
</file>

<file path=xl/calcChain.xml><?xml version="1.0" encoding="utf-8"?>
<calcChain xmlns="http://schemas.openxmlformats.org/spreadsheetml/2006/main">
  <c r="H79" i="110" l="1"/>
  <c r="H78" i="110"/>
  <c r="H77" i="110"/>
  <c r="H76" i="110"/>
  <c r="F37" i="112"/>
  <c r="F7" i="112"/>
  <c r="F68" i="111"/>
  <c r="H69" i="110"/>
  <c r="F69" i="110"/>
  <c r="H9" i="109"/>
  <c r="H65" i="109"/>
  <c r="H64" i="109"/>
  <c r="F65" i="109"/>
  <c r="F64" i="109"/>
  <c r="J30" i="109"/>
  <c r="J26" i="109"/>
  <c r="F9" i="109"/>
  <c r="F31" i="112" l="1"/>
  <c r="F20" i="112"/>
  <c r="F78" i="111"/>
  <c r="F77" i="111"/>
  <c r="F76" i="111"/>
  <c r="F75" i="111"/>
  <c r="F79" i="110"/>
  <c r="F78" i="110"/>
  <c r="F77" i="110"/>
  <c r="F76" i="110"/>
  <c r="H44" i="109"/>
  <c r="J38" i="109"/>
  <c r="H38" i="109"/>
  <c r="F38" i="109"/>
  <c r="J37" i="109"/>
  <c r="F35" i="112" l="1"/>
  <c r="F32" i="112"/>
  <c r="F29" i="112"/>
  <c r="F36" i="112" l="1"/>
  <c r="F38" i="112" s="1"/>
  <c r="J26" i="111"/>
  <c r="J13" i="110"/>
  <c r="H79" i="111" l="1"/>
  <c r="H80" i="111" s="1"/>
  <c r="F79" i="111"/>
  <c r="F80" i="111" s="1"/>
  <c r="J78" i="111"/>
  <c r="J77" i="111"/>
  <c r="J76" i="111"/>
  <c r="J75" i="111"/>
  <c r="J74" i="111"/>
  <c r="H70" i="111"/>
  <c r="F70" i="111"/>
  <c r="J69" i="111"/>
  <c r="J68" i="111"/>
  <c r="J67" i="111"/>
  <c r="J66" i="111"/>
  <c r="J65" i="111"/>
  <c r="J64" i="111"/>
  <c r="J63" i="111"/>
  <c r="J62" i="111"/>
  <c r="J61" i="111"/>
  <c r="J60" i="111"/>
  <c r="J59" i="111"/>
  <c r="J58" i="111"/>
  <c r="J57" i="111"/>
  <c r="J56" i="111"/>
  <c r="J55" i="111"/>
  <c r="J54" i="111"/>
  <c r="J53" i="111"/>
  <c r="J52" i="111"/>
  <c r="J51" i="111"/>
  <c r="J50" i="111"/>
  <c r="J49" i="111"/>
  <c r="J48" i="111"/>
  <c r="J47" i="111"/>
  <c r="J46" i="111"/>
  <c r="J45" i="111"/>
  <c r="J44" i="111"/>
  <c r="J43" i="111"/>
  <c r="J42" i="111"/>
  <c r="J41" i="111"/>
  <c r="J40" i="111"/>
  <c r="J39" i="111"/>
  <c r="J38" i="111"/>
  <c r="J37" i="111"/>
  <c r="J36" i="111"/>
  <c r="J35" i="111"/>
  <c r="J34" i="111"/>
  <c r="J33" i="111"/>
  <c r="J32" i="111"/>
  <c r="J31" i="111"/>
  <c r="J30" i="111"/>
  <c r="J29" i="111"/>
  <c r="J28" i="111"/>
  <c r="J27" i="111"/>
  <c r="J25" i="111"/>
  <c r="H22" i="111"/>
  <c r="H23" i="111" s="1"/>
  <c r="F22" i="111"/>
  <c r="F23" i="111" s="1"/>
  <c r="J21" i="111"/>
  <c r="J20" i="111"/>
  <c r="J19" i="111"/>
  <c r="J18" i="111"/>
  <c r="J17" i="111"/>
  <c r="J16" i="111"/>
  <c r="J15" i="111"/>
  <c r="J14" i="111"/>
  <c r="J13" i="111"/>
  <c r="J12" i="111"/>
  <c r="J11" i="111"/>
  <c r="J10" i="111"/>
  <c r="J9" i="111"/>
  <c r="J8" i="111"/>
  <c r="J80" i="111" l="1"/>
  <c r="H71" i="111"/>
  <c r="H81" i="111" s="1"/>
  <c r="J79" i="111"/>
  <c r="J70" i="111"/>
  <c r="J23" i="111"/>
  <c r="F71" i="111"/>
  <c r="J22" i="111"/>
  <c r="H80" i="110"/>
  <c r="H81" i="110" s="1"/>
  <c r="F80" i="110"/>
  <c r="J79" i="110"/>
  <c r="J78" i="110"/>
  <c r="J77" i="110"/>
  <c r="J76" i="110"/>
  <c r="J75" i="110"/>
  <c r="H71" i="110"/>
  <c r="F71" i="110"/>
  <c r="J71" i="110" s="1"/>
  <c r="J70" i="110"/>
  <c r="J69" i="110"/>
  <c r="J68" i="110"/>
  <c r="J67" i="110"/>
  <c r="J66" i="110"/>
  <c r="J65" i="110"/>
  <c r="J64" i="110"/>
  <c r="J63" i="110"/>
  <c r="J62" i="110"/>
  <c r="J61" i="110"/>
  <c r="J60" i="110"/>
  <c r="J59" i="110"/>
  <c r="J58" i="110"/>
  <c r="J57" i="110"/>
  <c r="J56" i="110"/>
  <c r="J55" i="110"/>
  <c r="J54" i="110"/>
  <c r="J53" i="110"/>
  <c r="J52" i="110"/>
  <c r="J51" i="110"/>
  <c r="J50" i="110"/>
  <c r="J49" i="110"/>
  <c r="J48" i="110"/>
  <c r="J47" i="110"/>
  <c r="J46" i="110"/>
  <c r="J45" i="110"/>
  <c r="J44" i="110"/>
  <c r="J43" i="110"/>
  <c r="J42" i="110"/>
  <c r="J41" i="110"/>
  <c r="J40" i="110"/>
  <c r="J39" i="110"/>
  <c r="J38" i="110"/>
  <c r="J37" i="110"/>
  <c r="J36" i="110"/>
  <c r="J35" i="110"/>
  <c r="J34" i="110"/>
  <c r="J33" i="110"/>
  <c r="J32" i="110"/>
  <c r="J31" i="110"/>
  <c r="J30" i="110"/>
  <c r="J29" i="110"/>
  <c r="J28" i="110"/>
  <c r="J27" i="110"/>
  <c r="J26" i="110"/>
  <c r="J25" i="110"/>
  <c r="H22" i="110"/>
  <c r="H23" i="110" s="1"/>
  <c r="H72" i="110" s="1"/>
  <c r="F22" i="110"/>
  <c r="J21" i="110"/>
  <c r="J20" i="110"/>
  <c r="J19" i="110"/>
  <c r="J18" i="110"/>
  <c r="J17" i="110"/>
  <c r="J16" i="110"/>
  <c r="J15" i="110"/>
  <c r="J14" i="110"/>
  <c r="J12" i="110"/>
  <c r="J11" i="110"/>
  <c r="J10" i="110"/>
  <c r="J9" i="110"/>
  <c r="J8" i="110"/>
  <c r="H82" i="110" l="1"/>
  <c r="J80" i="110"/>
  <c r="F81" i="110"/>
  <c r="J81" i="110" s="1"/>
  <c r="F81" i="111"/>
  <c r="J81" i="111" s="1"/>
  <c r="J71" i="111"/>
  <c r="J22" i="110"/>
  <c r="F23" i="110"/>
  <c r="F72" i="110" s="1"/>
  <c r="F82" i="110" s="1"/>
  <c r="J82" i="110" s="1"/>
  <c r="H66" i="109"/>
  <c r="F66" i="109"/>
  <c r="J65" i="109"/>
  <c r="J64" i="109"/>
  <c r="F62" i="109"/>
  <c r="J61" i="109"/>
  <c r="H61" i="109"/>
  <c r="F61" i="109"/>
  <c r="J60" i="109"/>
  <c r="F58" i="109"/>
  <c r="J57" i="109"/>
  <c r="H57" i="109"/>
  <c r="F57" i="109"/>
  <c r="J56" i="109"/>
  <c r="J55" i="109"/>
  <c r="J54" i="109"/>
  <c r="J53" i="109"/>
  <c r="J52" i="109"/>
  <c r="J51" i="109"/>
  <c r="J50" i="109"/>
  <c r="J48" i="109"/>
  <c r="H48" i="109"/>
  <c r="F48" i="109"/>
  <c r="J47" i="109"/>
  <c r="H45" i="109"/>
  <c r="H58" i="109" s="1"/>
  <c r="F45" i="109"/>
  <c r="J44" i="109"/>
  <c r="J36" i="109"/>
  <c r="H34" i="109"/>
  <c r="F34" i="109"/>
  <c r="J33" i="109"/>
  <c r="J32" i="109"/>
  <c r="J31" i="109"/>
  <c r="J29" i="109"/>
  <c r="J28" i="109"/>
  <c r="J27" i="109"/>
  <c r="J23" i="109"/>
  <c r="H23" i="109"/>
  <c r="F23" i="109"/>
  <c r="J22" i="109"/>
  <c r="J21" i="109"/>
  <c r="J20" i="109"/>
  <c r="J18" i="109"/>
  <c r="H18" i="109"/>
  <c r="F18" i="109"/>
  <c r="J17" i="109"/>
  <c r="J16" i="109"/>
  <c r="J15" i="109"/>
  <c r="J14" i="109"/>
  <c r="H12" i="109"/>
  <c r="H24" i="109" s="1"/>
  <c r="F12" i="109"/>
  <c r="F24" i="109" s="1"/>
  <c r="J11" i="109"/>
  <c r="J10" i="109"/>
  <c r="J9" i="109"/>
  <c r="J72" i="110" l="1"/>
  <c r="H39" i="109"/>
  <c r="J34" i="109"/>
  <c r="J24" i="109"/>
  <c r="F39" i="109"/>
  <c r="J39" i="109" s="1"/>
  <c r="J12" i="109"/>
  <c r="H62" i="109"/>
  <c r="J62" i="109" s="1"/>
  <c r="J58" i="109"/>
  <c r="J45" i="109"/>
  <c r="J66" i="109"/>
  <c r="F67" i="109"/>
  <c r="J23" i="110"/>
  <c r="H67" i="109" l="1"/>
  <c r="J67" i="109" s="1"/>
</calcChain>
</file>

<file path=xl/sharedStrings.xml><?xml version="1.0" encoding="utf-8"?>
<sst xmlns="http://schemas.openxmlformats.org/spreadsheetml/2006/main" count="300" uniqueCount="193">
  <si>
    <t>ASSETS</t>
  </si>
  <si>
    <t>Current Assets</t>
  </si>
  <si>
    <t>Checking/Savings</t>
  </si>
  <si>
    <t>Total Checking/Savings</t>
  </si>
  <si>
    <t>Accounts Receivable</t>
  </si>
  <si>
    <t>Total Accounts Receivable</t>
  </si>
  <si>
    <t>Other Current Assets</t>
  </si>
  <si>
    <t>Total Other Current Assets</t>
  </si>
  <si>
    <t>Total Current Assets</t>
  </si>
  <si>
    <t>Fixed Assets</t>
  </si>
  <si>
    <t>Total Fixed Assets</t>
  </si>
  <si>
    <t>Other Assets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</si>
  <si>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</si>
  <si>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</si>
  <si>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</si>
  <si>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</si>
  <si>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</si>
  <si>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</si>
  <si>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Credit Cards</t>
  </si>
  <si>
    <t>Other Current Liabilities</t>
  </si>
  <si>
    <t>Total Other Current Liabilities</t>
  </si>
  <si>
    <t>Total Current Liabilities</t>
  </si>
  <si>
    <t>Long Term Liabilities</t>
  </si>
  <si>
    <t>Total Liabilities</t>
  </si>
  <si>
    <t>Equity</t>
  </si>
  <si>
    <t>Net Income</t>
  </si>
  <si>
    <t>Total Equity</t>
  </si>
  <si>
    <t>TOTAL LIABILITIES &amp; EQUITY</t>
  </si>
  <si>
    <t>Ordinary Income/Expense</t>
  </si>
  <si>
    <t>Income</t>
  </si>
  <si>
    <t>Total Income</t>
  </si>
  <si>
    <t>Gross Profit</t>
  </si>
  <si>
    <t>Expense</t>
  </si>
  <si>
    <t>Total Expense</t>
  </si>
  <si>
    <t>Net Ordinary Income</t>
  </si>
  <si>
    <t>Other Income/Expense</t>
  </si>
  <si>
    <t>Other Income</t>
  </si>
  <si>
    <t>Total Other Income</t>
  </si>
  <si>
    <t>Net Other Income</t>
  </si>
  <si>
    <t>Budget</t>
  </si>
  <si>
    <t>Comments</t>
  </si>
  <si>
    <t>$ Change</t>
  </si>
  <si>
    <t>Ohio Provider Resource Association</t>
  </si>
  <si>
    <t>Consolidated Statement of Financial Position</t>
  </si>
  <si>
    <t>Consolidated Statement of Activities</t>
  </si>
  <si>
    <t>Profit &amp; Loss Budget vs. Actual</t>
  </si>
  <si>
    <t>$ Over Budget</t>
  </si>
  <si>
    <t>Total Accounts Payable</t>
  </si>
  <si>
    <t>Total Credit Cards</t>
  </si>
  <si>
    <t>Total Long Term Liabilities</t>
  </si>
  <si>
    <t>1/2 of SW City Schools for 2015-2016 School year</t>
  </si>
  <si>
    <t>1000 · Checking</t>
  </si>
  <si>
    <t>1010 · Savings</t>
  </si>
  <si>
    <t>1030 · Petty Cash</t>
  </si>
  <si>
    <t>1200 · AR - Member Dues</t>
  </si>
  <si>
    <t>1210 · AR - Conferences and Trainings</t>
  </si>
  <si>
    <t>1230 · AR - Other</t>
  </si>
  <si>
    <t>1250 · A/R - OPRA Foundation</t>
  </si>
  <si>
    <t>1400 · Prepaid Expenses</t>
  </si>
  <si>
    <t>1410 · Prepaid Conference Expenses</t>
  </si>
  <si>
    <t>1520 · Furniture and Equipment</t>
  </si>
  <si>
    <t>1530 · Software</t>
  </si>
  <si>
    <t>1540 · Computers</t>
  </si>
  <si>
    <t>1620 · Accum Dep - Furniture &amp; Equip</t>
  </si>
  <si>
    <t>1630 · Accum Amort. - Software</t>
  </si>
  <si>
    <t>1640 · Accum Dep - Computers</t>
  </si>
  <si>
    <t>1700 · Investments</t>
  </si>
  <si>
    <t>2000 · A/P - Trade</t>
  </si>
  <si>
    <t>2100 · Credit Card</t>
  </si>
  <si>
    <t>2210 · Accrued Vacation</t>
  </si>
  <si>
    <t>2310 · Accrued Legal Expense</t>
  </si>
  <si>
    <t>2320 · Accrued Real Estate Taxes</t>
  </si>
  <si>
    <t>2400 · Capital Lease Payable - Current</t>
  </si>
  <si>
    <t>2600 · Deferred Revenue - Dues</t>
  </si>
  <si>
    <t>2610 · Deferred Revenue - Conferences</t>
  </si>
  <si>
    <t>2900 · Capital Lease Payable</t>
  </si>
  <si>
    <t>4000 · Membership Dues</t>
  </si>
  <si>
    <t>4010 · Associate Dues</t>
  </si>
  <si>
    <t>4100 · Seminars &amp; Education</t>
  </si>
  <si>
    <t>4280 · Provider Guide +</t>
  </si>
  <si>
    <t>4290 · Waiver Pilot Income</t>
  </si>
  <si>
    <t>4300 · Consulting Revenue</t>
  </si>
  <si>
    <t>4410 · ChronoEngineering Income</t>
  </si>
  <si>
    <t>4420 · C3P(O) Income</t>
  </si>
  <si>
    <t>4700 · Other Income</t>
  </si>
  <si>
    <t>4720 · Unemployment Service Trust</t>
  </si>
  <si>
    <t>4740 · Publication Sales</t>
  </si>
  <si>
    <t>4750 · Wells Fargo Revenue</t>
  </si>
  <si>
    <t>4760 · Open Online Revenue</t>
  </si>
  <si>
    <t>5100 · Seminars &amp; Education Expense</t>
  </si>
  <si>
    <t>5110 · Spring Conference Expense</t>
  </si>
  <si>
    <t>5290 · Waiver Pilot Expenses</t>
  </si>
  <si>
    <t>5300 · Consulting Expense</t>
  </si>
  <si>
    <t>5410 · ChronoEngineering Expenses</t>
  </si>
  <si>
    <t>5420 · C3P(O) Expense</t>
  </si>
  <si>
    <t>6000 · Salary &amp; Wages</t>
  </si>
  <si>
    <t>6020 · Employer Taxes</t>
  </si>
  <si>
    <t>6090 · Payroll Service Fees</t>
  </si>
  <si>
    <t>6100 · Employee Insurance</t>
  </si>
  <si>
    <t>6110 · Employee Retirement</t>
  </si>
  <si>
    <t>6120 · Employee Car Allowance</t>
  </si>
  <si>
    <t>6190 · Staff Development</t>
  </si>
  <si>
    <t>6200 · Professional Fees</t>
  </si>
  <si>
    <t>6220 · Legal Fees</t>
  </si>
  <si>
    <t>6230 · Accounting</t>
  </si>
  <si>
    <t>6240 · Lobbying</t>
  </si>
  <si>
    <t>6300 · Office Expenses</t>
  </si>
  <si>
    <t>6320 · Telecommunications</t>
  </si>
  <si>
    <t>6330 · Utilities</t>
  </si>
  <si>
    <t>6340 · Postage &amp; Shipping</t>
  </si>
  <si>
    <t>6350 · Repairs &amp; Maintenance</t>
  </si>
  <si>
    <t>6360 · Office Equipment Rental</t>
  </si>
  <si>
    <t>6370 · Office Cleaning</t>
  </si>
  <si>
    <t>6380 · Communication Plan</t>
  </si>
  <si>
    <t>6390 · Security System</t>
  </si>
  <si>
    <t>6400 · Contributions/Donations</t>
  </si>
  <si>
    <t>6499 · Miscellaneous Expense</t>
  </si>
  <si>
    <t>6500 · IT Support</t>
  </si>
  <si>
    <t>6510 · Website</t>
  </si>
  <si>
    <t>6520 · Software Expenses</t>
  </si>
  <si>
    <t>6530 · BI Tool</t>
  </si>
  <si>
    <t>6540 · Other IT Expenses</t>
  </si>
  <si>
    <t>6600 · Insurance</t>
  </si>
  <si>
    <t>6700 · Committee Expenses</t>
  </si>
  <si>
    <t>6800 · Dues &amp; Subscriptions</t>
  </si>
  <si>
    <t>6900 · Travel Expense</t>
  </si>
  <si>
    <t>6910 · Meals and Entertainment</t>
  </si>
  <si>
    <t>7000 · Credit Card Fees</t>
  </si>
  <si>
    <t>7010 · Bank Service Fees</t>
  </si>
  <si>
    <t>7100 · PAC Expenses</t>
  </si>
  <si>
    <t>7400 · Interest Expense</t>
  </si>
  <si>
    <t>7500 · Depreciation Expense</t>
  </si>
  <si>
    <t>8500 · Real Estate Taxes</t>
  </si>
  <si>
    <t>9000 · Interest Income</t>
  </si>
  <si>
    <t>9010 · Interest and Dividends</t>
  </si>
  <si>
    <t>9020 · Realized gain (loss) on invest</t>
  </si>
  <si>
    <t>9030 · Unrealized inv gain (loss)</t>
  </si>
  <si>
    <t>9040 · Assoc Broker &amp; Investment Fees</t>
  </si>
  <si>
    <t>3000 · Net Assets</t>
  </si>
  <si>
    <t>4200 · Grant Income</t>
  </si>
  <si>
    <t>5200 · Grant Expense</t>
  </si>
  <si>
    <t>Paid for the Provider Selection ($27k) in 2015.</t>
  </si>
  <si>
    <t>2nd half of 2015-2016 School Year expense</t>
  </si>
  <si>
    <t>2nd half of 2015-2016 School Year revenue</t>
  </si>
  <si>
    <t>No Brady Ware or Strategic Public Partners in 2016.</t>
  </si>
  <si>
    <t>No Vorys Advisors or Govt Solutions Group in 2016.</t>
  </si>
  <si>
    <t>New Website &amp; Database (2015). Credit in 2016.</t>
  </si>
  <si>
    <t>No sales in 2016.</t>
  </si>
  <si>
    <t>Janice Hall</t>
  </si>
  <si>
    <t>Used credit from 2015.</t>
  </si>
  <si>
    <t>Salary Survey will start in February</t>
  </si>
  <si>
    <t>4710 · CompManagement Revenue</t>
  </si>
  <si>
    <t>6205 · Professional Fees-State Budget</t>
  </si>
  <si>
    <t>6410 · Sponsorship Expenses</t>
  </si>
  <si>
    <t>1610 · Accum Dep - Building</t>
  </si>
  <si>
    <t>OPERATING ACTIVITIES</t>
  </si>
  <si>
    <t>Adjustments to reconcile Net Income</t>
  </si>
  <si>
    <t>to net cash provided by operations:</t>
  </si>
  <si>
    <t>2620 · Deferred Revenue - Other</t>
  </si>
  <si>
    <t>Net cash provided by Operating Activities</t>
  </si>
  <si>
    <t>INVESTING ACTIVITIES</t>
  </si>
  <si>
    <t>Net cash provided by Investing Activities</t>
  </si>
  <si>
    <t>FINANCING ACTIVITIES</t>
  </si>
  <si>
    <t>Net cash provided by Financing Activities</t>
  </si>
  <si>
    <t>Net cash increase for period</t>
  </si>
  <si>
    <t>Cash at beginning of period</t>
  </si>
  <si>
    <t>Cash at end of period</t>
  </si>
  <si>
    <t>As of March 31, 2016</t>
  </si>
  <si>
    <t>Mar 31, 16</t>
  </si>
  <si>
    <t>Mar 31, 15</t>
  </si>
  <si>
    <t>1499 · Undeposited Funds</t>
  </si>
  <si>
    <t>2230 · Other Payroll Withholding</t>
  </si>
  <si>
    <t>2016 Membership renewal is behind 2015.</t>
  </si>
  <si>
    <t>January through March 2016</t>
  </si>
  <si>
    <t>Jan - Mar 16</t>
  </si>
  <si>
    <t>Jan - Mar 15</t>
  </si>
  <si>
    <t>4110 · Spring Conference Registration</t>
  </si>
  <si>
    <t>6010 · Temporary Employees</t>
  </si>
  <si>
    <t>2nd half of Advance Revenue &amp; CEO Training</t>
  </si>
  <si>
    <t>Legislative Advocacy Day expenses</t>
  </si>
  <si>
    <t>3 less employees in 2016 as compared to 2015.</t>
  </si>
  <si>
    <t>AOF Contribution (2015)</t>
  </si>
  <si>
    <t>No Blue Jeans in 2016</t>
  </si>
  <si>
    <t>The 2016 budget was spread evenly over 12 months.  Renewals are down about $200k this year so far.</t>
  </si>
  <si>
    <t>Legislative Advocacy Day.  Will invoice DODD in April.</t>
  </si>
  <si>
    <t>Legislative Advocacy Day.  Will invoice DODD in April for $33k.</t>
  </si>
  <si>
    <t>2 less employees than budgeted.</t>
  </si>
  <si>
    <t>Less training in 2016 as compared to budget.</t>
  </si>
  <si>
    <t>Less employees in 2016 as compared to 2016.</t>
  </si>
  <si>
    <t>Better than budget!</t>
  </si>
  <si>
    <t>Cash Flow</t>
  </si>
  <si>
    <t>1700 · Investments - Foundation</t>
  </si>
  <si>
    <t>1510 ·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</si>
</sst>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\-#,##0"/>
  </numFmts>
  <fonts count="10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80"/>
      <name val="Verdana"/>
      <family val="2"/>
    </font>
    <font>
      <b/>
      <sz val="12"/>
      <color rgb="FF000000"/>
      <name val="Verdana"/>
      <family val="2"/>
    </font>
    <font>
      <sz val="12"/>
      <color theme="1"/>
      <name val="Verdana"/>
      <family val="2"/>
    </font>
    <font>
      <sz val="12"/>
      <color rgb="FF000000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49" fontId="4" fillId="0" borderId="0" xfId="0" applyNumberFormat="1" applyFont="1"/>
    <xf numFmtId="0" fontId="5" fillId="0" borderId="0" xfId="0" applyFont="1"/>
    <xf numFmtId="49" fontId="5" fillId="0" borderId="0" xfId="0" applyNumberFormat="1" applyFont="1" applyBorder="1" applyAlignment="1">
      <alignment horizontal="centerContinuous"/>
    </xf>
    <xf numFmtId="49" fontId="5" fillId="0" borderId="1" xfId="0" applyNumberFormat="1" applyFont="1" applyBorder="1" applyAlignment="1">
      <alignment horizontal="centerContinuous"/>
    </xf>
    <xf numFmtId="49" fontId="4" fillId="0" borderId="0" xfId="0" applyNumberFormat="1" applyFont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0" fontId="6" fillId="0" borderId="0" xfId="0" applyNumberFormat="1" applyFont="1"/>
    <xf numFmtId="49" fontId="6" fillId="0" borderId="0" xfId="0" applyNumberFormat="1" applyFont="1"/>
    <xf numFmtId="0" fontId="4" fillId="0" borderId="0" xfId="0" applyFont="1"/>
    <xf numFmtId="0" fontId="4" fillId="0" borderId="0" xfId="0" applyNumberFormat="1" applyFont="1"/>
    <xf numFmtId="0" fontId="5" fillId="0" borderId="0" xfId="0" applyNumberFormat="1" applyFont="1"/>
    <xf numFmtId="38" fontId="6" fillId="0" borderId="0" xfId="0" applyNumberFormat="1" applyFont="1"/>
    <xf numFmtId="38" fontId="6" fillId="0" borderId="3" xfId="0" applyNumberFormat="1" applyFont="1" applyBorder="1"/>
    <xf numFmtId="38" fontId="6" fillId="0" borderId="0" xfId="0" applyNumberFormat="1" applyFont="1" applyBorder="1"/>
    <xf numFmtId="38" fontId="6" fillId="0" borderId="4" xfId="0" applyNumberFormat="1" applyFont="1" applyBorder="1"/>
    <xf numFmtId="38" fontId="6" fillId="0" borderId="5" xfId="0" applyNumberFormat="1" applyFont="1" applyBorder="1"/>
    <xf numFmtId="38" fontId="4" fillId="0" borderId="6" xfId="0" applyNumberFormat="1" applyFont="1" applyBorder="1"/>
    <xf numFmtId="38" fontId="4" fillId="0" borderId="0" xfId="0" applyNumberFormat="1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 wrapText="1"/>
    </xf>
    <xf numFmtId="0" fontId="0" fillId="0" borderId="0" xfId="0" applyNumberFormat="1" applyAlignment="1">
      <alignment wrapText="1"/>
    </xf>
    <xf numFmtId="0" fontId="5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49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10593" name="FILTER" hidden="1">
              <a:extLst>
                <a:ext uri="{63B3BB69-23CF-44E3-9099-C40C66FF867C}">
                  <a14:compatExt spid="_x0000_s110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10594" name="HEADER" hidden="1">
              <a:extLst>
                <a:ext uri="{63B3BB69-23CF-44E3-9099-C40C66FF867C}">
                  <a14:compatExt spid="_x0000_s110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14689" name="FILTER" hidden="1">
              <a:extLst>
                <a:ext uri="{63B3BB69-23CF-44E3-9099-C40C66FF867C}">
                  <a14:compatExt spid="_x0000_s114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14690" name="HEADER" hidden="1">
              <a:extLst>
                <a:ext uri="{63B3BB69-23CF-44E3-9099-C40C66FF867C}">
                  <a14:compatExt spid="_x0000_s114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17761" name="FILTER" hidden="1">
              <a:extLst>
                <a:ext uri="{63B3BB69-23CF-44E3-9099-C40C66FF867C}">
                  <a14:compatExt spid="_x0000_s117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17762" name="HEADER" hidden="1">
              <a:extLst>
                <a:ext uri="{63B3BB69-23CF-44E3-9099-C40C66FF867C}">
                  <a14:compatExt spid="_x0000_s117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19809" name="FILTER" hidden="1">
              <a:extLst>
                <a:ext uri="{63B3BB69-23CF-44E3-9099-C40C66FF867C}">
                  <a14:compatExt spid="_x0000_s119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19810" name="HEADER" hidden="1">
              <a:extLst>
                <a:ext uri="{63B3BB69-23CF-44E3-9099-C40C66FF867C}">
                  <a14:compatExt spid="_x0000_s119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L69"/>
  <sheetViews>
    <sheetView topLeftCell="A43" workbookViewId="0">
      <selection activeCell="H65" sqref="H65"/>
    </sheetView>
  </sheetViews>
  <sheetFormatPr defaultRowHeight="15"/>
  <cols>
    <col min="1" max="4" width="3" style="1" customWidth="1"/>
    <col min="5" max="5" width="48.7109375" style="1" bestFit="1" customWidth="1"/>
    <col min="6" max="6" width="15.42578125" style="2" bestFit="1" customWidth="1"/>
    <col min="7" max="7" width="2.28515625" style="2" customWidth="1"/>
    <col min="8" max="8" width="15.42578125" style="2" bestFit="1" customWidth="1"/>
    <col min="9" max="9" width="2.28515625" style="2" customWidth="1"/>
    <col min="10" max="10" width="14.28515625" style="2" bestFit="1" customWidth="1"/>
    <col min="11" max="11" width="2.42578125" customWidth="1"/>
    <col min="12" max="12" width="47.140625" customWidth="1"/>
  </cols>
  <sheetData>
    <row r="1" spans="1:12" ht="15.75">
      <c r="A1" s="37" t="s">
        <v>42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5.75">
      <c r="A2" s="37" t="s">
        <v>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5.75">
      <c r="A3" s="37" t="s">
        <v>167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16.5" thickBot="1">
      <c r="A4" s="6"/>
      <c r="B4" s="6"/>
      <c r="C4" s="6"/>
      <c r="D4" s="6"/>
      <c r="E4" s="6"/>
      <c r="F4" s="8"/>
      <c r="G4" s="9"/>
      <c r="H4" s="8"/>
      <c r="I4" s="9"/>
      <c r="J4" s="8"/>
    </row>
    <row r="5" spans="1:12" s="4" customFormat="1" ht="17.25" thickTop="1" thickBot="1">
      <c r="A5" s="10"/>
      <c r="B5" s="10"/>
      <c r="C5" s="10"/>
      <c r="D5" s="10"/>
      <c r="E5" s="10"/>
      <c r="F5" s="11" t="s">
        <v>168</v>
      </c>
      <c r="G5" s="12"/>
      <c r="H5" s="11" t="s">
        <v>169</v>
      </c>
      <c r="I5" s="12"/>
      <c r="J5" s="11" t="s">
        <v>41</v>
      </c>
      <c r="L5" s="25" t="s">
        <v>40</v>
      </c>
    </row>
    <row r="6" spans="1:12" ht="16.5" thickTop="1">
      <c r="A6" s="14" t="s">
        <v>0</v>
      </c>
      <c r="B6" s="14"/>
      <c r="C6" s="14"/>
      <c r="D6" s="14"/>
      <c r="E6" s="14"/>
      <c r="F6" s="13"/>
      <c r="G6" s="14"/>
      <c r="H6" s="13"/>
      <c r="I6" s="14"/>
      <c r="J6" s="13"/>
      <c r="L6" s="7"/>
    </row>
    <row r="7" spans="1:12" ht="15.75">
      <c r="A7" s="14"/>
      <c r="B7" s="14" t="s">
        <v>1</v>
      </c>
      <c r="C7" s="14"/>
      <c r="D7" s="14"/>
      <c r="E7" s="14"/>
      <c r="F7" s="13"/>
      <c r="G7" s="14"/>
      <c r="H7" s="13"/>
      <c r="I7" s="14"/>
      <c r="J7" s="13"/>
      <c r="L7" s="7"/>
    </row>
    <row r="8" spans="1:12" ht="15.75">
      <c r="A8" s="14"/>
      <c r="B8" s="14"/>
      <c r="C8" s="14" t="s">
        <v>2</v>
      </c>
      <c r="D8" s="14"/>
      <c r="E8" s="14"/>
      <c r="F8" s="13"/>
      <c r="G8" s="14"/>
      <c r="H8" s="13"/>
      <c r="I8" s="14"/>
      <c r="J8" s="13"/>
      <c r="L8" s="7"/>
    </row>
    <row r="9" spans="1:12" ht="15.75">
      <c r="A9" s="14"/>
      <c r="B9" s="14"/>
      <c r="C9" s="14"/>
      <c r="D9" s="14" t="s">
        <v>51</v>
      </c>
      <c r="E9" s="14"/>
      <c r="F9" s="18">
        <f>104289.11+24352</f>
        <v>128641.11</v>
      </c>
      <c r="G9" s="18"/>
      <c r="H9" s="18">
        <f>59451.9+11812.36</f>
        <v>71264.260000000009</v>
      </c>
      <c r="I9" s="18"/>
      <c r="J9" s="18">
        <f>ROUND((F9-H9),5)</f>
        <v>57376.85</v>
      </c>
      <c r="L9" s="7"/>
    </row>
    <row r="10" spans="1:12" ht="15.75">
      <c r="A10" s="14"/>
      <c r="B10" s="14"/>
      <c r="C10" s="14"/>
      <c r="D10" s="14" t="s">
        <v>52</v>
      </c>
      <c r="E10" s="14"/>
      <c r="F10" s="18">
        <v>400024.39</v>
      </c>
      <c r="G10" s="18"/>
      <c r="H10" s="18">
        <v>400084.93</v>
      </c>
      <c r="I10" s="18"/>
      <c r="J10" s="18">
        <f>ROUND((F10-H10),5)</f>
        <v>-60.54</v>
      </c>
      <c r="L10" s="7"/>
    </row>
    <row r="11" spans="1:12" ht="16.5" thickBot="1">
      <c r="A11" s="14"/>
      <c r="B11" s="14"/>
      <c r="C11" s="14"/>
      <c r="D11" s="14" t="s">
        <v>53</v>
      </c>
      <c r="E11" s="14"/>
      <c r="F11" s="19">
        <v>250</v>
      </c>
      <c r="G11" s="18"/>
      <c r="H11" s="19">
        <v>240</v>
      </c>
      <c r="I11" s="18"/>
      <c r="J11" s="19">
        <f>ROUND((F11-H11),5)</f>
        <v>10</v>
      </c>
      <c r="L11" s="7"/>
    </row>
    <row r="12" spans="1:12" ht="15.75">
      <c r="A12" s="14"/>
      <c r="B12" s="14"/>
      <c r="C12" s="14" t="s">
        <v>3</v>
      </c>
      <c r="D12" s="14"/>
      <c r="E12" s="14"/>
      <c r="F12" s="18">
        <f>ROUND(SUM(F8:F11),5)</f>
        <v>528915.5</v>
      </c>
      <c r="G12" s="18"/>
      <c r="H12" s="18">
        <f>ROUND(SUM(H8:H11),5)</f>
        <v>471589.19</v>
      </c>
      <c r="I12" s="18"/>
      <c r="J12" s="18">
        <f>ROUND((F12-H12),5)</f>
        <v>57326.31</v>
      </c>
      <c r="L12" s="7"/>
    </row>
    <row r="13" spans="1:12" ht="30" customHeight="1">
      <c r="A13" s="14"/>
      <c r="B13" s="14"/>
      <c r="C13" s="14" t="s">
        <v>4</v>
      </c>
      <c r="D13" s="14"/>
      <c r="E13" s="14"/>
      <c r="F13" s="18"/>
      <c r="G13" s="18"/>
      <c r="H13" s="18"/>
      <c r="I13" s="18"/>
      <c r="J13" s="18"/>
      <c r="L13" s="7"/>
    </row>
    <row r="14" spans="1:12" ht="30.75">
      <c r="A14" s="14"/>
      <c r="B14" s="14"/>
      <c r="C14" s="14"/>
      <c r="D14" s="14" t="s">
        <v>54</v>
      </c>
      <c r="E14" s="14"/>
      <c r="F14" s="18">
        <v>9317.8700000000008</v>
      </c>
      <c r="G14" s="18"/>
      <c r="H14" s="18">
        <v>138799.47</v>
      </c>
      <c r="I14" s="18"/>
      <c r="J14" s="18">
        <f>ROUND((F14-H14),5)</f>
        <v>-129481.60000000001</v>
      </c>
      <c r="L14" s="26" t="s">
        <v>172</v>
      </c>
    </row>
    <row r="15" spans="1:12" ht="15.75">
      <c r="A15" s="14"/>
      <c r="B15" s="14"/>
      <c r="C15" s="14"/>
      <c r="D15" s="14" t="s">
        <v>55</v>
      </c>
      <c r="E15" s="14"/>
      <c r="F15" s="18">
        <v>23856.5</v>
      </c>
      <c r="G15" s="18"/>
      <c r="H15" s="18">
        <v>16420</v>
      </c>
      <c r="I15" s="18"/>
      <c r="J15" s="18">
        <f>ROUND((F15-H15),5)</f>
        <v>7436.5</v>
      </c>
      <c r="L15" s="7"/>
    </row>
    <row r="16" spans="1:12" ht="15.75">
      <c r="A16" s="14"/>
      <c r="B16" s="14"/>
      <c r="C16" s="14"/>
      <c r="D16" s="14" t="s">
        <v>56</v>
      </c>
      <c r="E16" s="14"/>
      <c r="F16" s="18">
        <v>1650</v>
      </c>
      <c r="G16" s="18"/>
      <c r="H16" s="18">
        <v>1100</v>
      </c>
      <c r="I16" s="18"/>
      <c r="J16" s="18">
        <f>ROUND((F16-H16),5)</f>
        <v>550</v>
      </c>
      <c r="L16" s="7"/>
    </row>
    <row r="17" spans="1:12" ht="16.5" thickBot="1">
      <c r="A17" s="14"/>
      <c r="B17" s="14"/>
      <c r="C17" s="14"/>
      <c r="D17" s="14" t="s">
        <v>57</v>
      </c>
      <c r="E17" s="14"/>
      <c r="F17" s="19">
        <v>0</v>
      </c>
      <c r="G17" s="18"/>
      <c r="H17" s="19">
        <v>1492</v>
      </c>
      <c r="I17" s="18"/>
      <c r="J17" s="19">
        <f>ROUND((F17-H17),5)</f>
        <v>-1492</v>
      </c>
      <c r="L17" s="7"/>
    </row>
    <row r="18" spans="1:12" ht="15.75">
      <c r="A18" s="14"/>
      <c r="B18" s="14"/>
      <c r="C18" s="14" t="s">
        <v>5</v>
      </c>
      <c r="D18" s="14"/>
      <c r="E18" s="14"/>
      <c r="F18" s="18">
        <f>ROUND(SUM(F13:F17),5)</f>
        <v>34824.370000000003</v>
      </c>
      <c r="G18" s="18"/>
      <c r="H18" s="18">
        <f>ROUND(SUM(H13:H17),5)</f>
        <v>157811.47</v>
      </c>
      <c r="I18" s="18"/>
      <c r="J18" s="18">
        <f>ROUND((F18-H18),5)</f>
        <v>-122987.1</v>
      </c>
      <c r="L18" s="7"/>
    </row>
    <row r="19" spans="1:12" ht="30" customHeight="1">
      <c r="A19" s="14"/>
      <c r="B19" s="14"/>
      <c r="C19" s="14" t="s">
        <v>6</v>
      </c>
      <c r="D19" s="14"/>
      <c r="E19" s="14"/>
      <c r="F19" s="18"/>
      <c r="G19" s="18"/>
      <c r="H19" s="18"/>
      <c r="I19" s="18"/>
      <c r="J19" s="18"/>
      <c r="L19" s="7"/>
    </row>
    <row r="20" spans="1:12" ht="15.75">
      <c r="A20" s="14"/>
      <c r="B20" s="14"/>
      <c r="C20" s="14"/>
      <c r="D20" s="14" t="s">
        <v>58</v>
      </c>
      <c r="E20" s="14"/>
      <c r="F20" s="18">
        <v>2486.54</v>
      </c>
      <c r="G20" s="18"/>
      <c r="H20" s="18">
        <v>3924.75</v>
      </c>
      <c r="I20" s="18"/>
      <c r="J20" s="18">
        <f>ROUND((F20-H20),5)</f>
        <v>-1438.21</v>
      </c>
      <c r="L20" s="7"/>
    </row>
    <row r="21" spans="1:12" ht="15.75">
      <c r="A21" s="14"/>
      <c r="B21" s="14"/>
      <c r="C21" s="14"/>
      <c r="D21" s="14" t="s">
        <v>59</v>
      </c>
      <c r="E21" s="14"/>
      <c r="F21" s="18">
        <v>10358.23</v>
      </c>
      <c r="G21" s="18"/>
      <c r="H21" s="18">
        <v>0</v>
      </c>
      <c r="I21" s="18"/>
      <c r="J21" s="18">
        <f>ROUND((F21-H21),5)</f>
        <v>10358.23</v>
      </c>
      <c r="L21" s="7"/>
    </row>
    <row r="22" spans="1:12" ht="16.5" thickBot="1">
      <c r="A22" s="14"/>
      <c r="B22" s="14"/>
      <c r="C22" s="14"/>
      <c r="D22" s="14" t="s">
        <v>170</v>
      </c>
      <c r="E22" s="14"/>
      <c r="F22" s="20">
        <v>0</v>
      </c>
      <c r="G22" s="18"/>
      <c r="H22" s="20">
        <v>13590</v>
      </c>
      <c r="I22" s="18"/>
      <c r="J22" s="20">
        <f>ROUND((F22-H22),5)</f>
        <v>-13590</v>
      </c>
      <c r="L22" s="7"/>
    </row>
    <row r="23" spans="1:12" ht="16.5" thickBot="1">
      <c r="A23" s="14"/>
      <c r="B23" s="14"/>
      <c r="C23" s="14" t="s">
        <v>7</v>
      </c>
      <c r="D23" s="14"/>
      <c r="E23" s="14"/>
      <c r="F23" s="21">
        <f>ROUND(SUM(F19:F22),5)</f>
        <v>12844.77</v>
      </c>
      <c r="G23" s="18"/>
      <c r="H23" s="21">
        <f>ROUND(SUM(H19:H22),5)</f>
        <v>17514.75</v>
      </c>
      <c r="I23" s="18"/>
      <c r="J23" s="21">
        <f>ROUND((F23-H23),5)</f>
        <v>-4669.9799999999996</v>
      </c>
      <c r="L23" s="7"/>
    </row>
    <row r="24" spans="1:12" ht="30" customHeight="1">
      <c r="A24" s="14"/>
      <c r="B24" s="14" t="s">
        <v>8</v>
      </c>
      <c r="C24" s="14"/>
      <c r="D24" s="14"/>
      <c r="E24" s="14"/>
      <c r="F24" s="18">
        <f>ROUND(F7+F12+F18+F23,5)</f>
        <v>576584.64</v>
      </c>
      <c r="G24" s="18"/>
      <c r="H24" s="18">
        <f>ROUND(H7+H12+H18+H23,5)</f>
        <v>646915.41</v>
      </c>
      <c r="I24" s="18"/>
      <c r="J24" s="18">
        <f>ROUND((F24-H24),5)</f>
        <v>-70330.77</v>
      </c>
      <c r="L24" s="7"/>
    </row>
    <row r="25" spans="1:12" ht="30" customHeight="1">
      <c r="A25" s="14"/>
      <c r="B25" s="14" t="s">
        <v>9</v>
      </c>
      <c r="C25" s="14"/>
      <c r="D25" s="14"/>
      <c r="E25" s="14"/>
      <c r="F25" s="18"/>
      <c r="G25" s="18"/>
      <c r="H25" s="18"/>
      <c r="I25" s="18"/>
      <c r="J25" s="18"/>
      <c r="L25" s="7"/>
    </row>
    <row r="26" spans="1:12" ht="15.75">
      <c r="A26" s="14"/>
      <c r="B26" s="14"/>
      <c r="C26" s="14" t="s">
        <v>192</v>
      </c>
      <c r="D26" s="14"/>
      <c r="E26" s="14"/>
      <c r="F26" s="18">
        <v>513087.14</v>
      </c>
      <c r="G26" s="18"/>
      <c r="H26" s="18">
        <v>513087.14</v>
      </c>
      <c r="I26" s="18"/>
      <c r="J26" s="18">
        <f t="shared" ref="J26:J34" si="0">ROUND((F26-H26),5)</f>
        <v>0</v>
      </c>
      <c r="L26" s="7"/>
    </row>
    <row r="27" spans="1:12" ht="15.75">
      <c r="A27" s="14"/>
      <c r="B27" s="14"/>
      <c r="C27" s="14" t="s">
        <v>60</v>
      </c>
      <c r="D27" s="14"/>
      <c r="E27" s="14"/>
      <c r="F27" s="18">
        <v>96205.07</v>
      </c>
      <c r="G27" s="18"/>
      <c r="H27" s="18">
        <v>91255.07</v>
      </c>
      <c r="I27" s="18"/>
      <c r="J27" s="18">
        <f t="shared" si="0"/>
        <v>4950</v>
      </c>
      <c r="L27" s="7"/>
    </row>
    <row r="28" spans="1:12" ht="15.75">
      <c r="A28" s="14"/>
      <c r="B28" s="14"/>
      <c r="C28" s="14" t="s">
        <v>61</v>
      </c>
      <c r="D28" s="14"/>
      <c r="E28" s="14"/>
      <c r="F28" s="18">
        <v>19699.759999999998</v>
      </c>
      <c r="G28" s="18"/>
      <c r="H28" s="18">
        <v>18087.259999999998</v>
      </c>
      <c r="I28" s="18"/>
      <c r="J28" s="18">
        <f t="shared" si="0"/>
        <v>1612.5</v>
      </c>
      <c r="L28" s="7"/>
    </row>
    <row r="29" spans="1:12" ht="15.75">
      <c r="A29" s="14"/>
      <c r="B29" s="14"/>
      <c r="C29" s="14" t="s">
        <v>62</v>
      </c>
      <c r="D29" s="14"/>
      <c r="E29" s="14"/>
      <c r="F29" s="18">
        <v>47787.56</v>
      </c>
      <c r="G29" s="18"/>
      <c r="H29" s="18">
        <v>46927.57</v>
      </c>
      <c r="I29" s="18"/>
      <c r="J29" s="18">
        <f t="shared" si="0"/>
        <v>859.99</v>
      </c>
      <c r="L29" s="7"/>
    </row>
    <row r="30" spans="1:12" ht="15.75">
      <c r="A30" s="14"/>
      <c r="B30" s="14"/>
      <c r="C30" s="14" t="s">
        <v>154</v>
      </c>
      <c r="D30" s="14"/>
      <c r="E30" s="14"/>
      <c r="F30" s="18">
        <v>-80459.86</v>
      </c>
      <c r="G30" s="18"/>
      <c r="H30" s="18">
        <v>-67303.78</v>
      </c>
      <c r="I30" s="18"/>
      <c r="J30" s="18">
        <f t="shared" si="0"/>
        <v>-13156.08</v>
      </c>
      <c r="L30" s="7"/>
    </row>
    <row r="31" spans="1:12" ht="15.75">
      <c r="A31" s="14"/>
      <c r="B31" s="14"/>
      <c r="C31" s="14" t="s">
        <v>63</v>
      </c>
      <c r="D31" s="14"/>
      <c r="E31" s="14"/>
      <c r="F31" s="18">
        <v>-82688.710000000006</v>
      </c>
      <c r="G31" s="18"/>
      <c r="H31" s="18">
        <v>-71742.91</v>
      </c>
      <c r="I31" s="18"/>
      <c r="J31" s="18">
        <f t="shared" si="0"/>
        <v>-10945.8</v>
      </c>
      <c r="L31" s="7"/>
    </row>
    <row r="32" spans="1:12" ht="15.75">
      <c r="A32" s="14"/>
      <c r="B32" s="14"/>
      <c r="C32" s="14" t="s">
        <v>64</v>
      </c>
      <c r="D32" s="14"/>
      <c r="E32" s="14"/>
      <c r="F32" s="18">
        <v>-18450.32</v>
      </c>
      <c r="G32" s="18"/>
      <c r="H32" s="18">
        <v>-17142.8</v>
      </c>
      <c r="I32" s="18"/>
      <c r="J32" s="18">
        <f t="shared" si="0"/>
        <v>-1307.52</v>
      </c>
      <c r="L32" s="7"/>
    </row>
    <row r="33" spans="1:12" ht="16.5" thickBot="1">
      <c r="A33" s="14"/>
      <c r="B33" s="14"/>
      <c r="C33" s="14" t="s">
        <v>65</v>
      </c>
      <c r="D33" s="14"/>
      <c r="E33" s="14"/>
      <c r="F33" s="19">
        <v>-43773.25</v>
      </c>
      <c r="G33" s="18"/>
      <c r="H33" s="19">
        <v>-38671.730000000003</v>
      </c>
      <c r="I33" s="18"/>
      <c r="J33" s="19">
        <f t="shared" si="0"/>
        <v>-5101.5200000000004</v>
      </c>
      <c r="L33" s="7"/>
    </row>
    <row r="34" spans="1:12" ht="15.75">
      <c r="A34" s="14"/>
      <c r="B34" s="14" t="s">
        <v>10</v>
      </c>
      <c r="C34" s="14"/>
      <c r="D34" s="14"/>
      <c r="E34" s="14"/>
      <c r="F34" s="18">
        <f>ROUND(SUM(F25:F33),5)</f>
        <v>451407.39</v>
      </c>
      <c r="G34" s="18"/>
      <c r="H34" s="18">
        <f>ROUND(SUM(H25:H33),5)</f>
        <v>474495.82</v>
      </c>
      <c r="I34" s="18"/>
      <c r="J34" s="18">
        <f t="shared" si="0"/>
        <v>-23088.43</v>
      </c>
      <c r="L34" s="7"/>
    </row>
    <row r="35" spans="1:12" ht="30" customHeight="1">
      <c r="A35" s="14"/>
      <c r="B35" s="14" t="s">
        <v>11</v>
      </c>
      <c r="C35" s="14"/>
      <c r="D35" s="14"/>
      <c r="E35" s="14"/>
      <c r="F35" s="18"/>
      <c r="G35" s="18"/>
      <c r="H35" s="18"/>
      <c r="I35" s="18"/>
      <c r="J35" s="18"/>
      <c r="L35" s="7"/>
    </row>
    <row r="36" spans="1:12" ht="15.75">
      <c r="A36" s="14"/>
      <c r="B36" s="14"/>
      <c r="C36" s="14" t="s">
        <v>66</v>
      </c>
      <c r="D36" s="14"/>
      <c r="E36" s="14"/>
      <c r="F36" s="20">
        <v>2057043.56</v>
      </c>
      <c r="G36" s="18"/>
      <c r="H36" s="20">
        <v>2079738.6</v>
      </c>
      <c r="I36" s="18"/>
      <c r="J36" s="20">
        <f>ROUND((F36-H36),5)</f>
        <v>-22695.040000000001</v>
      </c>
      <c r="L36" s="7"/>
    </row>
    <row r="37" spans="1:12" ht="31.5" thickBot="1">
      <c r="A37" s="14"/>
      <c r="B37" s="14"/>
      <c r="C37" s="14" t="s">
        <v>191</v>
      </c>
      <c r="D37" s="14"/>
      <c r="E37" s="14"/>
      <c r="F37" s="20">
        <v>282643.83</v>
      </c>
      <c r="G37" s="18"/>
      <c r="H37" s="20">
        <v>322824.21999999997</v>
      </c>
      <c r="I37" s="18"/>
      <c r="J37" s="20">
        <f>ROUND((F37-H37),5)</f>
        <v>-40180.39</v>
      </c>
      <c r="L37" s="26" t="s">
        <v>141</v>
      </c>
    </row>
    <row r="38" spans="1:12" ht="16.5" thickBot="1">
      <c r="A38" s="14"/>
      <c r="B38" s="14" t="s">
        <v>12</v>
      </c>
      <c r="C38" s="14"/>
      <c r="D38" s="14"/>
      <c r="E38" s="14"/>
      <c r="F38" s="22">
        <f>SUM(F36:F37)</f>
        <v>2339687.39</v>
      </c>
      <c r="G38" s="18"/>
      <c r="H38" s="22">
        <f>SUM(H36:H37)</f>
        <v>2402562.8200000003</v>
      </c>
      <c r="I38" s="18"/>
      <c r="J38" s="22">
        <f>SUM(J36:J37)</f>
        <v>-62875.43</v>
      </c>
      <c r="L38" s="7"/>
    </row>
    <row r="39" spans="1:12" s="3" customFormat="1" ht="30" customHeight="1" thickBot="1">
      <c r="A39" s="14" t="s">
        <v>13</v>
      </c>
      <c r="B39" s="14"/>
      <c r="C39" s="14"/>
      <c r="D39" s="14"/>
      <c r="E39" s="14"/>
      <c r="F39" s="23">
        <f>ROUND(F6+F24+F34+F38,5)</f>
        <v>3367679.42</v>
      </c>
      <c r="G39" s="24"/>
      <c r="H39" s="23">
        <f>ROUND(H6+H24+H34+H38,5)</f>
        <v>3523974.05</v>
      </c>
      <c r="I39" s="24"/>
      <c r="J39" s="23">
        <f>ROUND((F39-H39),5)</f>
        <v>-156294.63</v>
      </c>
    </row>
    <row r="40" spans="1:12" ht="31.5" customHeight="1" thickTop="1">
      <c r="A40" s="14" t="s">
        <v>14</v>
      </c>
      <c r="B40" s="14"/>
      <c r="C40" s="14"/>
      <c r="D40" s="14"/>
      <c r="E40" s="14"/>
      <c r="F40" s="18"/>
      <c r="G40" s="18"/>
      <c r="H40" s="18"/>
      <c r="I40" s="18"/>
      <c r="J40" s="18"/>
      <c r="L40" s="7"/>
    </row>
    <row r="41" spans="1:12" ht="15.75">
      <c r="A41" s="14"/>
      <c r="B41" s="14" t="s">
        <v>15</v>
      </c>
      <c r="C41" s="14"/>
      <c r="D41" s="14"/>
      <c r="E41" s="14"/>
      <c r="F41" s="18"/>
      <c r="G41" s="18"/>
      <c r="H41" s="18"/>
      <c r="I41" s="18"/>
      <c r="J41" s="18"/>
      <c r="L41" s="15"/>
    </row>
    <row r="42" spans="1:12" ht="15.75">
      <c r="A42" s="14"/>
      <c r="B42" s="14"/>
      <c r="C42" s="14" t="s">
        <v>16</v>
      </c>
      <c r="D42" s="14"/>
      <c r="E42" s="14"/>
      <c r="F42" s="18"/>
      <c r="G42" s="18"/>
      <c r="H42" s="18"/>
      <c r="I42" s="18"/>
      <c r="J42" s="18"/>
      <c r="L42" s="7"/>
    </row>
    <row r="43" spans="1:12" ht="15.75">
      <c r="A43" s="14"/>
      <c r="B43" s="14"/>
      <c r="C43" s="14"/>
      <c r="D43" s="14" t="s">
        <v>17</v>
      </c>
      <c r="E43" s="14"/>
      <c r="F43" s="18"/>
      <c r="G43" s="18"/>
      <c r="H43" s="18"/>
      <c r="I43" s="18"/>
      <c r="J43" s="18"/>
      <c r="L43" s="7"/>
    </row>
    <row r="44" spans="1:12" ht="16.5" thickBot="1">
      <c r="A44" s="14"/>
      <c r="B44" s="14"/>
      <c r="C44" s="14"/>
      <c r="D44" s="14"/>
      <c r="E44" s="14" t="s">
        <v>67</v>
      </c>
      <c r="F44" s="19">
        <v>73133.02</v>
      </c>
      <c r="G44" s="18"/>
      <c r="H44" s="19">
        <f>47779.84+2892</f>
        <v>50671.839999999997</v>
      </c>
      <c r="I44" s="18"/>
      <c r="J44" s="19">
        <f>ROUND((F44-H44),5)</f>
        <v>22461.18</v>
      </c>
      <c r="L44" s="7"/>
    </row>
    <row r="45" spans="1:12" ht="15.75">
      <c r="A45" s="14"/>
      <c r="B45" s="14"/>
      <c r="C45" s="14"/>
      <c r="D45" s="14" t="s">
        <v>47</v>
      </c>
      <c r="E45" s="14"/>
      <c r="F45" s="18">
        <f>ROUND(SUM(F43:F44),5)</f>
        <v>73133.02</v>
      </c>
      <c r="G45" s="18"/>
      <c r="H45" s="18">
        <f>ROUND(SUM(H43:H44),5)</f>
        <v>50671.839999999997</v>
      </c>
      <c r="I45" s="18"/>
      <c r="J45" s="18">
        <f>ROUND((F45-H45),5)</f>
        <v>22461.18</v>
      </c>
      <c r="L45" s="7"/>
    </row>
    <row r="46" spans="1:12" ht="30" customHeight="1">
      <c r="A46" s="14"/>
      <c r="B46" s="14"/>
      <c r="C46" s="14"/>
      <c r="D46" s="14" t="s">
        <v>18</v>
      </c>
      <c r="E46" s="14"/>
      <c r="F46" s="18"/>
      <c r="G46" s="18"/>
      <c r="H46" s="18"/>
      <c r="I46" s="18"/>
      <c r="J46" s="18"/>
      <c r="L46" s="7"/>
    </row>
    <row r="47" spans="1:12" ht="16.5" thickBot="1">
      <c r="A47" s="14"/>
      <c r="B47" s="14"/>
      <c r="C47" s="14"/>
      <c r="D47" s="14"/>
      <c r="E47" s="14" t="s">
        <v>68</v>
      </c>
      <c r="F47" s="19">
        <v>1041.58</v>
      </c>
      <c r="G47" s="18"/>
      <c r="H47" s="19">
        <v>8712.6299999999992</v>
      </c>
      <c r="I47" s="18"/>
      <c r="J47" s="19">
        <f>ROUND((F47-H47),5)</f>
        <v>-7671.05</v>
      </c>
      <c r="L47" s="7"/>
    </row>
    <row r="48" spans="1:12" ht="15.75">
      <c r="A48" s="14"/>
      <c r="B48" s="14"/>
      <c r="C48" s="14"/>
      <c r="D48" s="14" t="s">
        <v>48</v>
      </c>
      <c r="E48" s="14"/>
      <c r="F48" s="18">
        <f>ROUND(SUM(F46:F47),5)</f>
        <v>1041.58</v>
      </c>
      <c r="G48" s="18"/>
      <c r="H48" s="18">
        <f>ROUND(SUM(H46:H47),5)</f>
        <v>8712.6299999999992</v>
      </c>
      <c r="I48" s="18"/>
      <c r="J48" s="18">
        <f>ROUND((F48-H48),5)</f>
        <v>-7671.05</v>
      </c>
      <c r="L48" s="7"/>
    </row>
    <row r="49" spans="1:12" ht="30" customHeight="1">
      <c r="A49" s="14"/>
      <c r="B49" s="14"/>
      <c r="C49" s="14"/>
      <c r="D49" s="14" t="s">
        <v>19</v>
      </c>
      <c r="E49" s="14"/>
      <c r="F49" s="18"/>
      <c r="G49" s="18"/>
      <c r="H49" s="18"/>
      <c r="I49" s="18"/>
      <c r="J49" s="18"/>
      <c r="L49" s="7"/>
    </row>
    <row r="50" spans="1:12" ht="15.75">
      <c r="A50" s="14"/>
      <c r="B50" s="14"/>
      <c r="C50" s="14"/>
      <c r="D50" s="14"/>
      <c r="E50" s="14" t="s">
        <v>69</v>
      </c>
      <c r="F50" s="18">
        <v>43000</v>
      </c>
      <c r="G50" s="18"/>
      <c r="H50" s="18">
        <v>52707.82</v>
      </c>
      <c r="I50" s="18"/>
      <c r="J50" s="18">
        <f t="shared" ref="J50:J58" si="1">ROUND((F50-H50),5)</f>
        <v>-9707.82</v>
      </c>
      <c r="L50" s="7"/>
    </row>
    <row r="51" spans="1:12" ht="15.75">
      <c r="A51" s="14"/>
      <c r="B51" s="14"/>
      <c r="C51" s="14"/>
      <c r="D51" s="14"/>
      <c r="E51" s="14" t="s">
        <v>171</v>
      </c>
      <c r="F51" s="18">
        <v>830</v>
      </c>
      <c r="G51" s="18"/>
      <c r="H51" s="18">
        <v>0</v>
      </c>
      <c r="I51" s="18"/>
      <c r="J51" s="18">
        <f t="shared" si="1"/>
        <v>830</v>
      </c>
      <c r="L51" s="7"/>
    </row>
    <row r="52" spans="1:12" ht="15.75">
      <c r="A52" s="14"/>
      <c r="B52" s="14"/>
      <c r="C52" s="14"/>
      <c r="D52" s="14"/>
      <c r="E52" s="14" t="s">
        <v>70</v>
      </c>
      <c r="F52" s="18">
        <v>18333.330000000002</v>
      </c>
      <c r="G52" s="18"/>
      <c r="H52" s="18">
        <v>18333.330000000002</v>
      </c>
      <c r="I52" s="18"/>
      <c r="J52" s="18">
        <f t="shared" si="1"/>
        <v>0</v>
      </c>
      <c r="L52" s="7"/>
    </row>
    <row r="53" spans="1:12" ht="15.75">
      <c r="A53" s="14"/>
      <c r="B53" s="14"/>
      <c r="C53" s="14"/>
      <c r="D53" s="14"/>
      <c r="E53" s="14" t="s">
        <v>71</v>
      </c>
      <c r="F53" s="18">
        <v>10601</v>
      </c>
      <c r="G53" s="18"/>
      <c r="H53" s="18">
        <v>9527.9</v>
      </c>
      <c r="I53" s="18"/>
      <c r="J53" s="18">
        <f t="shared" si="1"/>
        <v>1073.0999999999999</v>
      </c>
      <c r="L53" s="7"/>
    </row>
    <row r="54" spans="1:12" ht="15.75">
      <c r="A54" s="14"/>
      <c r="B54" s="14"/>
      <c r="C54" s="14"/>
      <c r="D54" s="14"/>
      <c r="E54" s="14" t="s">
        <v>72</v>
      </c>
      <c r="F54" s="18">
        <v>5846.46</v>
      </c>
      <c r="G54" s="18"/>
      <c r="H54" s="18">
        <v>5846.46</v>
      </c>
      <c r="I54" s="18"/>
      <c r="J54" s="18">
        <f t="shared" si="1"/>
        <v>0</v>
      </c>
      <c r="L54" s="7"/>
    </row>
    <row r="55" spans="1:12" ht="30.75">
      <c r="A55" s="14"/>
      <c r="B55" s="14"/>
      <c r="C55" s="14"/>
      <c r="D55" s="14"/>
      <c r="E55" s="14" t="s">
        <v>73</v>
      </c>
      <c r="F55" s="18">
        <v>502000</v>
      </c>
      <c r="G55" s="18"/>
      <c r="H55" s="18">
        <v>609000</v>
      </c>
      <c r="I55" s="18"/>
      <c r="J55" s="18">
        <f t="shared" si="1"/>
        <v>-107000</v>
      </c>
      <c r="L55" s="26" t="s">
        <v>172</v>
      </c>
    </row>
    <row r="56" spans="1:12" ht="16.5" thickBot="1">
      <c r="A56" s="14"/>
      <c r="B56" s="14"/>
      <c r="C56" s="14"/>
      <c r="D56" s="14"/>
      <c r="E56" s="14" t="s">
        <v>74</v>
      </c>
      <c r="F56" s="20">
        <v>90293.99</v>
      </c>
      <c r="G56" s="18"/>
      <c r="H56" s="20">
        <v>94230</v>
      </c>
      <c r="I56" s="18"/>
      <c r="J56" s="20">
        <f t="shared" si="1"/>
        <v>-3936.01</v>
      </c>
      <c r="L56" s="7"/>
    </row>
    <row r="57" spans="1:12" ht="16.5" thickBot="1">
      <c r="A57" s="14"/>
      <c r="B57" s="14"/>
      <c r="C57" s="14"/>
      <c r="D57" s="14" t="s">
        <v>20</v>
      </c>
      <c r="E57" s="14"/>
      <c r="F57" s="21">
        <f>ROUND(SUM(F49:F56),5)</f>
        <v>670904.78</v>
      </c>
      <c r="G57" s="18"/>
      <c r="H57" s="21">
        <f>ROUND(SUM(H49:H56),5)</f>
        <v>789645.51</v>
      </c>
      <c r="I57" s="18"/>
      <c r="J57" s="21">
        <f t="shared" si="1"/>
        <v>-118740.73</v>
      </c>
      <c r="L57" s="7"/>
    </row>
    <row r="58" spans="1:12" ht="30" customHeight="1">
      <c r="A58" s="14"/>
      <c r="B58" s="14"/>
      <c r="C58" s="14" t="s">
        <v>21</v>
      </c>
      <c r="D58" s="14"/>
      <c r="E58" s="14"/>
      <c r="F58" s="18">
        <f>ROUND(F42+F45+F48+F57,5)</f>
        <v>745079.38</v>
      </c>
      <c r="G58" s="18"/>
      <c r="H58" s="18">
        <f>ROUND(H42+H45+H48+H57,5)</f>
        <v>849029.98</v>
      </c>
      <c r="I58" s="18"/>
      <c r="J58" s="18">
        <f t="shared" si="1"/>
        <v>-103950.6</v>
      </c>
      <c r="L58" s="7"/>
    </row>
    <row r="59" spans="1:12" ht="30" customHeight="1">
      <c r="A59" s="14"/>
      <c r="B59" s="14"/>
      <c r="C59" s="14" t="s">
        <v>22</v>
      </c>
      <c r="D59" s="14"/>
      <c r="E59" s="14"/>
      <c r="F59" s="18"/>
      <c r="G59" s="18"/>
      <c r="H59" s="18"/>
      <c r="I59" s="18"/>
      <c r="J59" s="18"/>
      <c r="L59" s="7"/>
    </row>
    <row r="60" spans="1:12" ht="16.5" thickBot="1">
      <c r="A60" s="14"/>
      <c r="B60" s="14"/>
      <c r="C60" s="14"/>
      <c r="D60" s="14" t="s">
        <v>75</v>
      </c>
      <c r="E60" s="14"/>
      <c r="F60" s="20">
        <v>1541.46</v>
      </c>
      <c r="G60" s="18"/>
      <c r="H60" s="20">
        <v>7476.06</v>
      </c>
      <c r="I60" s="18"/>
      <c r="J60" s="20">
        <f>ROUND((F60-H60),5)</f>
        <v>-5934.6</v>
      </c>
      <c r="L60" s="7"/>
    </row>
    <row r="61" spans="1:12" ht="16.5" thickBot="1">
      <c r="A61" s="14"/>
      <c r="B61" s="14"/>
      <c r="C61" s="14" t="s">
        <v>49</v>
      </c>
      <c r="D61" s="14"/>
      <c r="E61" s="14"/>
      <c r="F61" s="21">
        <f>ROUND(SUM(F59:F60),5)</f>
        <v>1541.46</v>
      </c>
      <c r="G61" s="18"/>
      <c r="H61" s="21">
        <f>ROUND(SUM(H59:H60),5)</f>
        <v>7476.06</v>
      </c>
      <c r="I61" s="18"/>
      <c r="J61" s="21">
        <f>ROUND((F61-H61),5)</f>
        <v>-5934.6</v>
      </c>
      <c r="L61" s="7"/>
    </row>
    <row r="62" spans="1:12" ht="30" customHeight="1">
      <c r="A62" s="14"/>
      <c r="B62" s="14" t="s">
        <v>23</v>
      </c>
      <c r="C62" s="14"/>
      <c r="D62" s="14"/>
      <c r="E62" s="14"/>
      <c r="F62" s="18">
        <f>ROUND(F41+F58+F61,5)</f>
        <v>746620.84</v>
      </c>
      <c r="G62" s="18"/>
      <c r="H62" s="18">
        <f>ROUND(H41+H58+H61,5)</f>
        <v>856506.04</v>
      </c>
      <c r="I62" s="18"/>
      <c r="J62" s="18">
        <f>ROUND((F62-H62),5)</f>
        <v>-109885.2</v>
      </c>
      <c r="L62" s="7"/>
    </row>
    <row r="63" spans="1:12" ht="30" customHeight="1">
      <c r="A63" s="14"/>
      <c r="B63" s="14" t="s">
        <v>24</v>
      </c>
      <c r="C63" s="14"/>
      <c r="D63" s="14"/>
      <c r="E63" s="14"/>
      <c r="F63" s="18"/>
      <c r="G63" s="18"/>
      <c r="H63" s="18"/>
      <c r="I63" s="18"/>
      <c r="J63" s="18"/>
      <c r="L63" s="7"/>
    </row>
    <row r="64" spans="1:12" ht="15.75">
      <c r="A64" s="14"/>
      <c r="B64" s="14"/>
      <c r="C64" s="14" t="s">
        <v>138</v>
      </c>
      <c r="D64" s="14"/>
      <c r="E64" s="14"/>
      <c r="F64" s="18">
        <f>1908670.88+281212.55+443636.3</f>
        <v>2633519.7299999995</v>
      </c>
      <c r="G64" s="18"/>
      <c r="H64" s="18">
        <f>1976552.12+314206.96-1400+453252.74</f>
        <v>2742611.8200000003</v>
      </c>
      <c r="I64" s="18"/>
      <c r="J64" s="18">
        <f>ROUND((F64-H64),5)</f>
        <v>-109092.09</v>
      </c>
      <c r="L64" s="7"/>
    </row>
    <row r="65" spans="1:12" ht="16.5" thickBot="1">
      <c r="A65" s="14"/>
      <c r="B65" s="14"/>
      <c r="C65" s="14" t="s">
        <v>25</v>
      </c>
      <c r="D65" s="14"/>
      <c r="E65" s="14"/>
      <c r="F65" s="20">
        <f>-27235.41+1431.28+13342.98</f>
        <v>-12461.150000000001</v>
      </c>
      <c r="G65" s="18"/>
      <c r="H65" s="20">
        <f>-86612.05+7125.26+4342.98</f>
        <v>-75143.810000000012</v>
      </c>
      <c r="I65" s="18"/>
      <c r="J65" s="20">
        <f>ROUND((F65-H65),5)</f>
        <v>62682.66</v>
      </c>
      <c r="L65" s="7"/>
    </row>
    <row r="66" spans="1:12" ht="16.5" thickBot="1">
      <c r="A66" s="14"/>
      <c r="B66" s="14" t="s">
        <v>26</v>
      </c>
      <c r="C66" s="14"/>
      <c r="D66" s="14"/>
      <c r="E66" s="14"/>
      <c r="F66" s="22">
        <f>ROUND(SUM(F63:F65),5)</f>
        <v>2621058.58</v>
      </c>
      <c r="G66" s="18"/>
      <c r="H66" s="22">
        <f>ROUND(SUM(H63:H65),5)</f>
        <v>2667468.0099999998</v>
      </c>
      <c r="I66" s="18"/>
      <c r="J66" s="22">
        <f>ROUND((F66-H66),5)</f>
        <v>-46409.43</v>
      </c>
      <c r="L66" s="7"/>
    </row>
    <row r="67" spans="1:12" s="3" customFormat="1" ht="30" customHeight="1" thickBot="1">
      <c r="A67" s="14" t="s">
        <v>27</v>
      </c>
      <c r="B67" s="14"/>
      <c r="C67" s="14"/>
      <c r="D67" s="14"/>
      <c r="E67" s="14"/>
      <c r="F67" s="23">
        <f>ROUND(F40+F62+F66,5)</f>
        <v>3367679.42</v>
      </c>
      <c r="G67" s="24"/>
      <c r="H67" s="23">
        <f>ROUND(H40+H62+H66,5)</f>
        <v>3523974.05</v>
      </c>
      <c r="I67" s="24"/>
      <c r="J67" s="23">
        <f>ROUND((F67-H67),5)</f>
        <v>-156294.63</v>
      </c>
      <c r="L67" s="7"/>
    </row>
    <row r="68" spans="1:12" ht="16.5" thickTop="1">
      <c r="A68" s="16"/>
      <c r="B68" s="16"/>
      <c r="C68" s="16"/>
      <c r="D68" s="16"/>
      <c r="E68" s="16"/>
      <c r="F68" s="17"/>
      <c r="G68" s="17"/>
      <c r="H68" s="17"/>
      <c r="I68" s="17"/>
      <c r="J68" s="17"/>
      <c r="L68" s="15"/>
    </row>
    <row r="69" spans="1:12" ht="15.75">
      <c r="L69" s="7"/>
    </row>
  </sheetData>
  <mergeCells count="3">
    <mergeCell ref="A1:L1"/>
    <mergeCell ref="A2:L2"/>
    <mergeCell ref="A3:L3"/>
  </mergeCells>
  <pageMargins left="0.25" right="0.25" top="0.75" bottom="0.75" header="0.3" footer="0.3"/>
  <pageSetup scale="63" fitToHeight="0" orientation="portrait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1059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10593" r:id="rId4" name="FILTER"/>
      </mc:Fallback>
    </mc:AlternateContent>
    <mc:AlternateContent xmlns:mc="http://schemas.openxmlformats.org/markup-compatibility/2006">
      <mc:Choice Requires="x14">
        <control shapeId="11059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10594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L83"/>
  <sheetViews>
    <sheetView topLeftCell="A61" workbookViewId="0">
      <selection activeCell="H80" sqref="H80"/>
    </sheetView>
  </sheetViews>
  <sheetFormatPr defaultRowHeight="15"/>
  <cols>
    <col min="1" max="4" width="3" style="1" customWidth="1"/>
    <col min="5" max="5" width="47.85546875" style="1" bestFit="1" customWidth="1"/>
    <col min="6" max="6" width="17.140625" style="2" bestFit="1" customWidth="1"/>
    <col min="7" max="7" width="2.28515625" style="2" customWidth="1"/>
    <col min="8" max="8" width="17.140625" style="2" bestFit="1" customWidth="1"/>
    <col min="9" max="9" width="2.28515625" style="2" customWidth="1"/>
    <col min="10" max="10" width="17.140625" style="2" bestFit="1" customWidth="1"/>
    <col min="11" max="11" width="2.28515625" customWidth="1"/>
    <col min="12" max="12" width="45.85546875" customWidth="1"/>
  </cols>
  <sheetData>
    <row r="1" spans="1:12" ht="15.75">
      <c r="A1" s="37" t="s">
        <v>42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5.75">
      <c r="A2" s="37" t="s">
        <v>44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5.75">
      <c r="A3" s="37" t="s">
        <v>173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16.5" thickBot="1">
      <c r="A4" s="6"/>
      <c r="B4" s="6"/>
      <c r="C4" s="6"/>
      <c r="D4" s="6"/>
      <c r="E4" s="6"/>
      <c r="F4" s="8"/>
      <c r="G4" s="9"/>
      <c r="H4" s="8"/>
      <c r="I4" s="9"/>
      <c r="J4" s="8"/>
    </row>
    <row r="5" spans="1:12" s="4" customFormat="1" ht="17.25" thickTop="1" thickBot="1">
      <c r="A5" s="10"/>
      <c r="B5" s="10"/>
      <c r="C5" s="10"/>
      <c r="D5" s="10"/>
      <c r="E5" s="10"/>
      <c r="F5" s="11" t="s">
        <v>174</v>
      </c>
      <c r="G5" s="12"/>
      <c r="H5" s="11" t="s">
        <v>175</v>
      </c>
      <c r="I5" s="12"/>
      <c r="J5" s="11" t="s">
        <v>41</v>
      </c>
      <c r="L5" s="29" t="s">
        <v>40</v>
      </c>
    </row>
    <row r="6" spans="1:12" ht="16.5" thickTop="1">
      <c r="A6" s="14"/>
      <c r="B6" s="14" t="s">
        <v>28</v>
      </c>
      <c r="C6" s="14"/>
      <c r="D6" s="14"/>
      <c r="E6" s="14"/>
      <c r="F6" s="18"/>
      <c r="G6" s="14"/>
      <c r="H6" s="18"/>
      <c r="I6" s="14"/>
      <c r="J6" s="18"/>
      <c r="L6" s="30"/>
    </row>
    <row r="7" spans="1:12" ht="15.75">
      <c r="A7" s="14"/>
      <c r="B7" s="14"/>
      <c r="C7" s="14"/>
      <c r="D7" s="14" t="s">
        <v>29</v>
      </c>
      <c r="E7" s="14"/>
      <c r="F7" s="18"/>
      <c r="G7" s="14"/>
      <c r="H7" s="18"/>
      <c r="I7" s="14"/>
      <c r="J7" s="18"/>
      <c r="L7" s="30"/>
    </row>
    <row r="8" spans="1:12" ht="15.75">
      <c r="A8" s="14"/>
      <c r="B8" s="14"/>
      <c r="C8" s="14"/>
      <c r="D8" s="14"/>
      <c r="E8" s="14" t="s">
        <v>76</v>
      </c>
      <c r="F8" s="18">
        <v>287688</v>
      </c>
      <c r="G8" s="14"/>
      <c r="H8" s="18">
        <v>326533</v>
      </c>
      <c r="I8" s="14"/>
      <c r="J8" s="18">
        <f t="shared" ref="J8:J23" si="0">ROUND((F8-H8),5)</f>
        <v>-38845</v>
      </c>
      <c r="L8" s="31"/>
    </row>
    <row r="9" spans="1:12" ht="15.75">
      <c r="A9" s="14"/>
      <c r="B9" s="14"/>
      <c r="C9" s="14"/>
      <c r="D9" s="14"/>
      <c r="E9" s="14" t="s">
        <v>77</v>
      </c>
      <c r="F9" s="18">
        <v>11049</v>
      </c>
      <c r="G9" s="14"/>
      <c r="H9" s="18">
        <v>10500</v>
      </c>
      <c r="I9" s="14"/>
      <c r="J9" s="18">
        <f t="shared" si="0"/>
        <v>549</v>
      </c>
      <c r="L9" s="31"/>
    </row>
    <row r="10" spans="1:12" ht="30.75">
      <c r="A10" s="14"/>
      <c r="B10" s="14"/>
      <c r="C10" s="14"/>
      <c r="D10" s="14"/>
      <c r="E10" s="14" t="s">
        <v>78</v>
      </c>
      <c r="F10" s="18">
        <v>5645</v>
      </c>
      <c r="G10" s="14"/>
      <c r="H10" s="18">
        <v>0</v>
      </c>
      <c r="I10" s="14"/>
      <c r="J10" s="18">
        <f t="shared" si="0"/>
        <v>5645</v>
      </c>
      <c r="L10" s="31" t="s">
        <v>178</v>
      </c>
    </row>
    <row r="11" spans="1:12" ht="15.75">
      <c r="A11" s="14"/>
      <c r="B11" s="14"/>
      <c r="C11" s="14"/>
      <c r="D11" s="14"/>
      <c r="E11" s="14" t="s">
        <v>176</v>
      </c>
      <c r="F11" s="18">
        <v>0</v>
      </c>
      <c r="G11" s="14"/>
      <c r="H11" s="18">
        <v>-265</v>
      </c>
      <c r="I11" s="14"/>
      <c r="J11" s="18">
        <f t="shared" si="0"/>
        <v>265</v>
      </c>
      <c r="L11" s="30"/>
    </row>
    <row r="12" spans="1:12" ht="30.75">
      <c r="A12" s="14"/>
      <c r="B12" s="14"/>
      <c r="C12" s="14"/>
      <c r="D12" s="14"/>
      <c r="E12" s="14" t="s">
        <v>139</v>
      </c>
      <c r="F12" s="18">
        <v>17666.66</v>
      </c>
      <c r="G12" s="14"/>
      <c r="H12" s="18">
        <v>0</v>
      </c>
      <c r="I12" s="14"/>
      <c r="J12" s="18">
        <f t="shared" si="0"/>
        <v>17666.66</v>
      </c>
      <c r="L12" s="31" t="s">
        <v>184</v>
      </c>
    </row>
    <row r="13" spans="1:12" ht="15.75">
      <c r="A13" s="14"/>
      <c r="B13" s="14"/>
      <c r="C13" s="14"/>
      <c r="D13" s="14"/>
      <c r="E13" s="14" t="s">
        <v>79</v>
      </c>
      <c r="F13" s="18">
        <v>13500</v>
      </c>
      <c r="G13" s="14"/>
      <c r="H13" s="18">
        <v>0</v>
      </c>
      <c r="I13" s="14"/>
      <c r="J13" s="18">
        <f t="shared" si="0"/>
        <v>13500</v>
      </c>
      <c r="L13" s="31"/>
    </row>
    <row r="14" spans="1:12" ht="15.75">
      <c r="A14" s="14"/>
      <c r="B14" s="14"/>
      <c r="C14" s="14"/>
      <c r="D14" s="14"/>
      <c r="E14" s="14" t="s">
        <v>80</v>
      </c>
      <c r="F14" s="18">
        <v>0</v>
      </c>
      <c r="G14" s="14"/>
      <c r="H14" s="18">
        <v>5100</v>
      </c>
      <c r="I14" s="14"/>
      <c r="J14" s="18">
        <f t="shared" si="0"/>
        <v>-5100</v>
      </c>
      <c r="L14" s="30"/>
    </row>
    <row r="15" spans="1:12" ht="30.75">
      <c r="A15" s="14"/>
      <c r="B15" s="14"/>
      <c r="C15" s="14"/>
      <c r="D15" s="14"/>
      <c r="E15" s="14" t="s">
        <v>83</v>
      </c>
      <c r="F15" s="18">
        <v>11736</v>
      </c>
      <c r="G15" s="14"/>
      <c r="H15" s="18">
        <v>0</v>
      </c>
      <c r="I15" s="14"/>
      <c r="J15" s="18">
        <f t="shared" si="0"/>
        <v>11736</v>
      </c>
      <c r="L15" s="31" t="s">
        <v>143</v>
      </c>
    </row>
    <row r="16" spans="1:12" ht="15.75">
      <c r="A16" s="14"/>
      <c r="B16" s="14"/>
      <c r="C16" s="14"/>
      <c r="D16" s="14"/>
      <c r="E16" s="14" t="s">
        <v>84</v>
      </c>
      <c r="F16" s="18">
        <v>150</v>
      </c>
      <c r="G16" s="14"/>
      <c r="H16" s="18">
        <v>0</v>
      </c>
      <c r="I16" s="14"/>
      <c r="J16" s="18">
        <f t="shared" si="0"/>
        <v>150</v>
      </c>
      <c r="L16" s="30"/>
    </row>
    <row r="17" spans="1:12" ht="15.75">
      <c r="A17" s="14"/>
      <c r="B17" s="14"/>
      <c r="C17" s="14"/>
      <c r="D17" s="14"/>
      <c r="E17" s="14" t="s">
        <v>151</v>
      </c>
      <c r="F17" s="18">
        <v>5097</v>
      </c>
      <c r="G17" s="14"/>
      <c r="H17" s="18">
        <v>4919</v>
      </c>
      <c r="I17" s="14"/>
      <c r="J17" s="18">
        <f t="shared" si="0"/>
        <v>178</v>
      </c>
      <c r="L17" s="31"/>
    </row>
    <row r="18" spans="1:12" ht="15.75">
      <c r="A18" s="14"/>
      <c r="B18" s="14"/>
      <c r="C18" s="14"/>
      <c r="D18" s="14"/>
      <c r="E18" s="14" t="s">
        <v>85</v>
      </c>
      <c r="F18" s="18">
        <v>2076</v>
      </c>
      <c r="G18" s="14"/>
      <c r="H18" s="18">
        <v>1773</v>
      </c>
      <c r="I18" s="14"/>
      <c r="J18" s="18">
        <f t="shared" si="0"/>
        <v>303</v>
      </c>
      <c r="L18" s="31"/>
    </row>
    <row r="19" spans="1:12" ht="15.75">
      <c r="A19" s="14"/>
      <c r="B19" s="14"/>
      <c r="C19" s="14"/>
      <c r="D19" s="14"/>
      <c r="E19" s="14" t="s">
        <v>86</v>
      </c>
      <c r="F19" s="18">
        <v>0</v>
      </c>
      <c r="G19" s="14"/>
      <c r="H19" s="18">
        <v>195</v>
      </c>
      <c r="I19" s="14"/>
      <c r="J19" s="18">
        <f t="shared" si="0"/>
        <v>-195</v>
      </c>
      <c r="L19" s="31"/>
    </row>
    <row r="20" spans="1:12" ht="15.75">
      <c r="A20" s="14"/>
      <c r="B20" s="14"/>
      <c r="C20" s="14"/>
      <c r="D20" s="14"/>
      <c r="E20" s="14" t="s">
        <v>87</v>
      </c>
      <c r="F20" s="18">
        <v>1650</v>
      </c>
      <c r="G20" s="14"/>
      <c r="H20" s="18">
        <v>1650</v>
      </c>
      <c r="I20" s="14"/>
      <c r="J20" s="18">
        <f t="shared" si="0"/>
        <v>0</v>
      </c>
      <c r="L20" s="31"/>
    </row>
    <row r="21" spans="1:12" ht="16.5" thickBot="1">
      <c r="A21" s="14"/>
      <c r="B21" s="14"/>
      <c r="C21" s="14"/>
      <c r="D21" s="14"/>
      <c r="E21" s="14" t="s">
        <v>88</v>
      </c>
      <c r="F21" s="20">
        <v>721</v>
      </c>
      <c r="G21" s="14"/>
      <c r="H21" s="20">
        <v>715</v>
      </c>
      <c r="I21" s="14"/>
      <c r="J21" s="20">
        <f t="shared" si="0"/>
        <v>6</v>
      </c>
      <c r="L21" s="31"/>
    </row>
    <row r="22" spans="1:12" ht="16.5" thickBot="1">
      <c r="A22" s="14"/>
      <c r="B22" s="14"/>
      <c r="C22" s="14"/>
      <c r="D22" s="14" t="s">
        <v>30</v>
      </c>
      <c r="E22" s="14"/>
      <c r="F22" s="21">
        <f>ROUND(SUM(F7:F21),5)</f>
        <v>356978.66</v>
      </c>
      <c r="G22" s="14"/>
      <c r="H22" s="21">
        <f>ROUND(SUM(H7:H21),5)</f>
        <v>351120</v>
      </c>
      <c r="I22" s="14"/>
      <c r="J22" s="21">
        <f t="shared" si="0"/>
        <v>5858.66</v>
      </c>
      <c r="L22" s="31"/>
    </row>
    <row r="23" spans="1:12" ht="30" customHeight="1">
      <c r="A23" s="14"/>
      <c r="B23" s="14"/>
      <c r="C23" s="14" t="s">
        <v>31</v>
      </c>
      <c r="D23" s="14"/>
      <c r="E23" s="14"/>
      <c r="F23" s="18">
        <f>F22</f>
        <v>356978.66</v>
      </c>
      <c r="G23" s="14"/>
      <c r="H23" s="18">
        <f>H22</f>
        <v>351120</v>
      </c>
      <c r="I23" s="14"/>
      <c r="J23" s="18">
        <f t="shared" si="0"/>
        <v>5858.66</v>
      </c>
      <c r="L23" s="31"/>
    </row>
    <row r="24" spans="1:12" ht="30" customHeight="1">
      <c r="A24" s="14"/>
      <c r="B24" s="14"/>
      <c r="C24" s="14"/>
      <c r="D24" s="14" t="s">
        <v>32</v>
      </c>
      <c r="E24" s="14"/>
      <c r="F24" s="18"/>
      <c r="G24" s="14"/>
      <c r="H24" s="18"/>
      <c r="I24" s="14"/>
      <c r="J24" s="18"/>
      <c r="L24" s="31"/>
    </row>
    <row r="25" spans="1:12" ht="15.75">
      <c r="A25" s="14"/>
      <c r="B25" s="14"/>
      <c r="C25" s="14"/>
      <c r="D25" s="14"/>
      <c r="E25" s="14" t="s">
        <v>89</v>
      </c>
      <c r="F25" s="18">
        <v>518</v>
      </c>
      <c r="G25" s="14"/>
      <c r="H25" s="18">
        <v>0</v>
      </c>
      <c r="I25" s="14"/>
      <c r="J25" s="18">
        <f t="shared" ref="J25:J56" si="1">ROUND((F25-H25),5)</f>
        <v>518</v>
      </c>
      <c r="L25" s="31"/>
    </row>
    <row r="26" spans="1:12" ht="15.75">
      <c r="A26" s="14"/>
      <c r="B26" s="14"/>
      <c r="C26" s="14"/>
      <c r="D26" s="14"/>
      <c r="E26" s="14" t="s">
        <v>90</v>
      </c>
      <c r="F26" s="18">
        <v>0</v>
      </c>
      <c r="G26" s="14"/>
      <c r="H26" s="18">
        <v>4491</v>
      </c>
      <c r="I26" s="14"/>
      <c r="J26" s="18">
        <f t="shared" si="1"/>
        <v>-4491</v>
      </c>
      <c r="L26" s="31"/>
    </row>
    <row r="27" spans="1:12" ht="15.75">
      <c r="A27" s="14"/>
      <c r="B27" s="14"/>
      <c r="C27" s="14"/>
      <c r="D27" s="14"/>
      <c r="E27" s="14" t="s">
        <v>140</v>
      </c>
      <c r="F27" s="18">
        <v>41734</v>
      </c>
      <c r="G27" s="14"/>
      <c r="H27" s="18">
        <v>1228</v>
      </c>
      <c r="I27" s="14"/>
      <c r="J27" s="18">
        <f t="shared" si="1"/>
        <v>40506</v>
      </c>
      <c r="L27" s="31" t="s">
        <v>179</v>
      </c>
    </row>
    <row r="28" spans="1:12" ht="15.75">
      <c r="A28" s="14"/>
      <c r="B28" s="14"/>
      <c r="C28" s="14"/>
      <c r="D28" s="14"/>
      <c r="E28" s="14" t="s">
        <v>91</v>
      </c>
      <c r="F28" s="18">
        <v>0</v>
      </c>
      <c r="G28" s="14"/>
      <c r="H28" s="18">
        <v>7897</v>
      </c>
      <c r="I28" s="14"/>
      <c r="J28" s="18">
        <f t="shared" si="1"/>
        <v>-7897</v>
      </c>
      <c r="L28" s="30"/>
    </row>
    <row r="29" spans="1:12" ht="15.75">
      <c r="A29" s="14"/>
      <c r="B29" s="14"/>
      <c r="C29" s="14"/>
      <c r="D29" s="14"/>
      <c r="E29" s="14" t="s">
        <v>93</v>
      </c>
      <c r="F29" s="18">
        <v>0</v>
      </c>
      <c r="G29" s="14"/>
      <c r="H29" s="18">
        <v>7605</v>
      </c>
      <c r="I29" s="14"/>
      <c r="J29" s="18">
        <f t="shared" si="1"/>
        <v>-7605</v>
      </c>
      <c r="L29" s="30"/>
    </row>
    <row r="30" spans="1:12" ht="30.75">
      <c r="A30" s="14"/>
      <c r="B30" s="14"/>
      <c r="C30" s="14"/>
      <c r="D30" s="14"/>
      <c r="E30" s="14" t="s">
        <v>94</v>
      </c>
      <c r="F30" s="18">
        <v>9696</v>
      </c>
      <c r="G30" s="14"/>
      <c r="H30" s="18">
        <v>0</v>
      </c>
      <c r="I30" s="14"/>
      <c r="J30" s="18">
        <f t="shared" si="1"/>
        <v>9696</v>
      </c>
      <c r="L30" s="31" t="s">
        <v>142</v>
      </c>
    </row>
    <row r="31" spans="1:12" ht="30.75">
      <c r="A31" s="14"/>
      <c r="B31" s="14"/>
      <c r="C31" s="14"/>
      <c r="D31" s="14"/>
      <c r="E31" s="14" t="s">
        <v>95</v>
      </c>
      <c r="F31" s="18">
        <v>132722</v>
      </c>
      <c r="G31" s="14"/>
      <c r="H31" s="18">
        <v>178145</v>
      </c>
      <c r="I31" s="14"/>
      <c r="J31" s="18">
        <f t="shared" si="1"/>
        <v>-45423</v>
      </c>
      <c r="L31" s="31" t="s">
        <v>180</v>
      </c>
    </row>
    <row r="32" spans="1:12" ht="15.75">
      <c r="A32" s="14"/>
      <c r="B32" s="14"/>
      <c r="C32" s="14"/>
      <c r="D32" s="14"/>
      <c r="E32" s="14" t="s">
        <v>177</v>
      </c>
      <c r="F32" s="18">
        <v>2001</v>
      </c>
      <c r="G32" s="14"/>
      <c r="H32" s="18">
        <v>2245</v>
      </c>
      <c r="I32" s="14"/>
      <c r="J32" s="18">
        <f t="shared" si="1"/>
        <v>-244</v>
      </c>
      <c r="L32" s="31"/>
    </row>
    <row r="33" spans="1:12" ht="15.75">
      <c r="A33" s="14"/>
      <c r="B33" s="14"/>
      <c r="C33" s="14"/>
      <c r="D33" s="14"/>
      <c r="E33" s="14" t="s">
        <v>96</v>
      </c>
      <c r="F33" s="18">
        <v>16100</v>
      </c>
      <c r="G33" s="14"/>
      <c r="H33" s="18">
        <v>20957</v>
      </c>
      <c r="I33" s="14"/>
      <c r="J33" s="18">
        <f t="shared" si="1"/>
        <v>-4857</v>
      </c>
      <c r="L33" s="31"/>
    </row>
    <row r="34" spans="1:12" ht="15.75">
      <c r="A34" s="14"/>
      <c r="B34" s="14"/>
      <c r="C34" s="14"/>
      <c r="D34" s="14"/>
      <c r="E34" s="14" t="s">
        <v>97</v>
      </c>
      <c r="F34" s="18">
        <v>611</v>
      </c>
      <c r="G34" s="14"/>
      <c r="H34" s="18">
        <v>643</v>
      </c>
      <c r="I34" s="14"/>
      <c r="J34" s="18">
        <f t="shared" si="1"/>
        <v>-32</v>
      </c>
      <c r="L34" s="31"/>
    </row>
    <row r="35" spans="1:12" ht="15.75">
      <c r="A35" s="14"/>
      <c r="B35" s="14"/>
      <c r="C35" s="14"/>
      <c r="D35" s="14"/>
      <c r="E35" s="14" t="s">
        <v>98</v>
      </c>
      <c r="F35" s="18">
        <v>26335</v>
      </c>
      <c r="G35" s="14"/>
      <c r="H35" s="18">
        <v>26847</v>
      </c>
      <c r="I35" s="14"/>
      <c r="J35" s="18">
        <f t="shared" si="1"/>
        <v>-512</v>
      </c>
      <c r="L35" s="31"/>
    </row>
    <row r="36" spans="1:12" ht="15.75">
      <c r="A36" s="14"/>
      <c r="B36" s="14"/>
      <c r="C36" s="14"/>
      <c r="D36" s="14"/>
      <c r="E36" s="14" t="s">
        <v>99</v>
      </c>
      <c r="F36" s="18">
        <v>7430</v>
      </c>
      <c r="G36" s="14"/>
      <c r="H36" s="18">
        <v>8652</v>
      </c>
      <c r="I36" s="14"/>
      <c r="J36" s="18">
        <f t="shared" si="1"/>
        <v>-1222</v>
      </c>
      <c r="L36" s="30"/>
    </row>
    <row r="37" spans="1:12" ht="15.75">
      <c r="A37" s="14"/>
      <c r="B37" s="14"/>
      <c r="C37" s="14"/>
      <c r="D37" s="14"/>
      <c r="E37" s="14" t="s">
        <v>100</v>
      </c>
      <c r="F37" s="18">
        <v>5625</v>
      </c>
      <c r="G37" s="14"/>
      <c r="H37" s="18">
        <v>5550</v>
      </c>
      <c r="I37" s="14"/>
      <c r="J37" s="18">
        <f t="shared" si="1"/>
        <v>75</v>
      </c>
      <c r="L37" s="30"/>
    </row>
    <row r="38" spans="1:12" ht="15.75">
      <c r="A38" s="14"/>
      <c r="B38" s="14"/>
      <c r="C38" s="14"/>
      <c r="D38" s="14"/>
      <c r="E38" s="14" t="s">
        <v>101</v>
      </c>
      <c r="F38" s="18">
        <v>1283</v>
      </c>
      <c r="G38" s="14"/>
      <c r="H38" s="18">
        <v>905</v>
      </c>
      <c r="I38" s="14"/>
      <c r="J38" s="18">
        <f t="shared" si="1"/>
        <v>378</v>
      </c>
    </row>
    <row r="39" spans="1:12" ht="30.75">
      <c r="A39" s="14"/>
      <c r="B39" s="14"/>
      <c r="C39" s="14"/>
      <c r="D39" s="14"/>
      <c r="E39" s="14" t="s">
        <v>102</v>
      </c>
      <c r="F39" s="18">
        <v>8964</v>
      </c>
      <c r="G39" s="14"/>
      <c r="H39" s="18">
        <v>11954</v>
      </c>
      <c r="I39" s="14"/>
      <c r="J39" s="18">
        <f t="shared" si="1"/>
        <v>-2990</v>
      </c>
      <c r="L39" s="31" t="s">
        <v>144</v>
      </c>
    </row>
    <row r="40" spans="1:12" ht="15.75">
      <c r="A40" s="14"/>
      <c r="B40" s="14"/>
      <c r="C40" s="14"/>
      <c r="D40" s="14"/>
      <c r="E40" s="14" t="s">
        <v>152</v>
      </c>
      <c r="F40" s="18">
        <v>0</v>
      </c>
      <c r="G40" s="14"/>
      <c r="H40" s="18">
        <v>20705</v>
      </c>
      <c r="I40" s="14"/>
      <c r="J40" s="18">
        <f t="shared" si="1"/>
        <v>-20705</v>
      </c>
      <c r="L40" s="31"/>
    </row>
    <row r="41" spans="1:12" ht="15.75">
      <c r="A41" s="14"/>
      <c r="B41" s="14"/>
      <c r="C41" s="14"/>
      <c r="D41" s="14"/>
      <c r="E41" s="14" t="s">
        <v>103</v>
      </c>
      <c r="F41" s="18">
        <v>55092</v>
      </c>
      <c r="G41" s="14"/>
      <c r="H41" s="18">
        <v>50097</v>
      </c>
      <c r="I41" s="14"/>
      <c r="J41" s="18">
        <f t="shared" si="1"/>
        <v>4995</v>
      </c>
      <c r="L41" s="33"/>
    </row>
    <row r="42" spans="1:12" ht="15.75">
      <c r="A42" s="14"/>
      <c r="B42" s="14"/>
      <c r="C42" s="14"/>
      <c r="D42" s="14"/>
      <c r="E42" s="14" t="s">
        <v>104</v>
      </c>
      <c r="F42" s="18">
        <v>9695</v>
      </c>
      <c r="G42" s="14"/>
      <c r="H42" s="18">
        <v>7085</v>
      </c>
      <c r="I42" s="14"/>
      <c r="J42" s="18">
        <f t="shared" si="1"/>
        <v>2610</v>
      </c>
    </row>
    <row r="43" spans="1:12" ht="30.75">
      <c r="A43" s="14"/>
      <c r="B43" s="14"/>
      <c r="C43" s="14"/>
      <c r="D43" s="14"/>
      <c r="E43" s="14" t="s">
        <v>105</v>
      </c>
      <c r="F43" s="18">
        <v>20880</v>
      </c>
      <c r="G43" s="14"/>
      <c r="H43" s="18">
        <v>26890</v>
      </c>
      <c r="I43" s="14"/>
      <c r="J43" s="18">
        <f t="shared" si="1"/>
        <v>-6010</v>
      </c>
      <c r="L43" s="31" t="s">
        <v>145</v>
      </c>
    </row>
    <row r="44" spans="1:12" ht="15.75">
      <c r="A44" s="14"/>
      <c r="B44" s="14"/>
      <c r="C44" s="14"/>
      <c r="D44" s="14"/>
      <c r="E44" s="14" t="s">
        <v>106</v>
      </c>
      <c r="F44" s="18">
        <v>2547</v>
      </c>
      <c r="G44" s="14"/>
      <c r="H44" s="18">
        <v>3532</v>
      </c>
      <c r="I44" s="14"/>
      <c r="J44" s="18">
        <f t="shared" si="1"/>
        <v>-985</v>
      </c>
      <c r="L44" s="31"/>
    </row>
    <row r="45" spans="1:12" ht="15.75">
      <c r="A45" s="14"/>
      <c r="B45" s="14"/>
      <c r="C45" s="14"/>
      <c r="D45" s="14"/>
      <c r="E45" s="14" t="s">
        <v>107</v>
      </c>
      <c r="F45" s="18">
        <v>3526</v>
      </c>
      <c r="G45" s="14"/>
      <c r="H45" s="18">
        <v>5325</v>
      </c>
      <c r="I45" s="14"/>
      <c r="J45" s="18">
        <f t="shared" si="1"/>
        <v>-1799</v>
      </c>
      <c r="L45" s="31"/>
    </row>
    <row r="46" spans="1:12" ht="15.75">
      <c r="A46" s="14"/>
      <c r="B46" s="14"/>
      <c r="C46" s="14"/>
      <c r="D46" s="14"/>
      <c r="E46" s="14" t="s">
        <v>108</v>
      </c>
      <c r="F46" s="18">
        <v>2468</v>
      </c>
      <c r="G46" s="14"/>
      <c r="H46" s="18">
        <v>3135</v>
      </c>
      <c r="I46" s="14"/>
      <c r="J46" s="18">
        <f t="shared" si="1"/>
        <v>-667</v>
      </c>
      <c r="L46" s="31"/>
    </row>
    <row r="47" spans="1:12" ht="15.75">
      <c r="A47" s="14"/>
      <c r="B47" s="14"/>
      <c r="C47" s="14"/>
      <c r="D47" s="14"/>
      <c r="E47" s="14" t="s">
        <v>109</v>
      </c>
      <c r="F47" s="18">
        <v>200</v>
      </c>
      <c r="G47" s="14"/>
      <c r="H47" s="18">
        <v>100</v>
      </c>
      <c r="I47" s="14"/>
      <c r="J47" s="18">
        <f t="shared" si="1"/>
        <v>100</v>
      </c>
      <c r="L47" s="31"/>
    </row>
    <row r="48" spans="1:12" ht="15.75">
      <c r="A48" s="14"/>
      <c r="B48" s="14"/>
      <c r="C48" s="14"/>
      <c r="D48" s="14"/>
      <c r="E48" s="14" t="s">
        <v>110</v>
      </c>
      <c r="F48" s="18">
        <v>1143</v>
      </c>
      <c r="G48" s="14"/>
      <c r="H48" s="18">
        <v>1548</v>
      </c>
      <c r="I48" s="14"/>
      <c r="J48" s="18">
        <f t="shared" si="1"/>
        <v>-405</v>
      </c>
      <c r="L48" s="31"/>
    </row>
    <row r="49" spans="1:12" ht="15.75">
      <c r="A49" s="14"/>
      <c r="B49" s="14"/>
      <c r="C49" s="14"/>
      <c r="D49" s="14"/>
      <c r="E49" s="14" t="s">
        <v>111</v>
      </c>
      <c r="F49" s="18">
        <v>583</v>
      </c>
      <c r="G49" s="14"/>
      <c r="H49" s="18">
        <v>422</v>
      </c>
      <c r="I49" s="14"/>
      <c r="J49" s="18">
        <f t="shared" si="1"/>
        <v>161</v>
      </c>
      <c r="L49" s="31"/>
    </row>
    <row r="50" spans="1:12" ht="15.75">
      <c r="A50" s="14"/>
      <c r="B50" s="14"/>
      <c r="C50" s="14"/>
      <c r="D50" s="14"/>
      <c r="E50" s="14" t="s">
        <v>112</v>
      </c>
      <c r="F50" s="18">
        <v>922</v>
      </c>
      <c r="G50" s="14"/>
      <c r="H50" s="18">
        <v>922</v>
      </c>
      <c r="I50" s="14"/>
      <c r="J50" s="18">
        <f t="shared" si="1"/>
        <v>0</v>
      </c>
      <c r="L50" s="30"/>
    </row>
    <row r="51" spans="1:12" ht="15.75">
      <c r="A51" s="14"/>
      <c r="B51" s="14"/>
      <c r="C51" s="14"/>
      <c r="D51" s="14"/>
      <c r="E51" s="14" t="s">
        <v>113</v>
      </c>
      <c r="F51" s="18">
        <v>272</v>
      </c>
      <c r="G51" s="14"/>
      <c r="H51" s="18">
        <v>3943</v>
      </c>
      <c r="I51" s="14"/>
      <c r="J51" s="18">
        <f t="shared" si="1"/>
        <v>-3671</v>
      </c>
      <c r="L51" s="31"/>
    </row>
    <row r="52" spans="1:12" ht="15.75">
      <c r="A52" s="14"/>
      <c r="B52" s="14"/>
      <c r="C52" s="14"/>
      <c r="D52" s="14"/>
      <c r="E52" s="14" t="s">
        <v>114</v>
      </c>
      <c r="F52" s="18">
        <v>107</v>
      </c>
      <c r="G52" s="14"/>
      <c r="H52" s="18">
        <v>105</v>
      </c>
      <c r="I52" s="14"/>
      <c r="J52" s="18">
        <f t="shared" si="1"/>
        <v>2</v>
      </c>
      <c r="L52" s="31"/>
    </row>
    <row r="53" spans="1:12" ht="15.75">
      <c r="A53" s="14"/>
      <c r="B53" s="14"/>
      <c r="C53" s="14"/>
      <c r="D53" s="14"/>
      <c r="E53" s="14" t="s">
        <v>115</v>
      </c>
      <c r="F53" s="18">
        <v>333</v>
      </c>
      <c r="G53" s="14"/>
      <c r="H53" s="18">
        <v>5100</v>
      </c>
      <c r="I53" s="14"/>
      <c r="J53" s="18">
        <f t="shared" si="1"/>
        <v>-4767</v>
      </c>
      <c r="L53" s="31" t="s">
        <v>181</v>
      </c>
    </row>
    <row r="54" spans="1:12" ht="15.75">
      <c r="A54" s="14"/>
      <c r="B54" s="14"/>
      <c r="C54" s="14"/>
      <c r="D54" s="14"/>
      <c r="E54" s="14" t="s">
        <v>153</v>
      </c>
      <c r="F54" s="18">
        <v>0</v>
      </c>
      <c r="G54" s="14"/>
      <c r="H54" s="18">
        <v>750</v>
      </c>
      <c r="I54" s="14"/>
      <c r="J54" s="18">
        <f t="shared" si="1"/>
        <v>-750</v>
      </c>
    </row>
    <row r="55" spans="1:12" ht="15.75">
      <c r="A55" s="14"/>
      <c r="B55" s="14"/>
      <c r="C55" s="14"/>
      <c r="D55" s="14"/>
      <c r="E55" s="14" t="s">
        <v>116</v>
      </c>
      <c r="F55" s="18">
        <v>0</v>
      </c>
      <c r="G55" s="14"/>
      <c r="H55" s="18">
        <v>-1250</v>
      </c>
      <c r="I55" s="14"/>
      <c r="J55" s="18">
        <f t="shared" si="1"/>
        <v>1250</v>
      </c>
      <c r="L55" s="31"/>
    </row>
    <row r="56" spans="1:12" ht="30.75">
      <c r="A56" s="14"/>
      <c r="B56" s="14"/>
      <c r="C56" s="14"/>
      <c r="D56" s="14"/>
      <c r="E56" s="14" t="s">
        <v>117</v>
      </c>
      <c r="F56" s="18">
        <v>101</v>
      </c>
      <c r="G56" s="14"/>
      <c r="H56" s="18">
        <v>14629</v>
      </c>
      <c r="I56" s="14"/>
      <c r="J56" s="18">
        <f t="shared" si="1"/>
        <v>-14528</v>
      </c>
      <c r="L56" s="31" t="s">
        <v>146</v>
      </c>
    </row>
    <row r="57" spans="1:12" ht="15.75">
      <c r="A57" s="14"/>
      <c r="B57" s="14"/>
      <c r="C57" s="14"/>
      <c r="D57" s="14"/>
      <c r="E57" s="14" t="s">
        <v>118</v>
      </c>
      <c r="F57" s="18">
        <v>821</v>
      </c>
      <c r="G57" s="14"/>
      <c r="H57" s="18">
        <v>1720</v>
      </c>
      <c r="I57" s="14"/>
      <c r="J57" s="18">
        <f t="shared" ref="J57:J72" si="2">ROUND((F57-H57),5)</f>
        <v>-899</v>
      </c>
      <c r="L57" s="31"/>
    </row>
    <row r="58" spans="1:12" ht="15.75">
      <c r="A58" s="14"/>
      <c r="B58" s="14"/>
      <c r="C58" s="14"/>
      <c r="D58" s="14"/>
      <c r="E58" s="14" t="s">
        <v>119</v>
      </c>
      <c r="F58" s="18">
        <v>1280</v>
      </c>
      <c r="G58" s="14"/>
      <c r="H58" s="18">
        <v>5039</v>
      </c>
      <c r="I58" s="14"/>
      <c r="J58" s="18">
        <f t="shared" si="2"/>
        <v>-3759</v>
      </c>
      <c r="L58" s="31" t="s">
        <v>182</v>
      </c>
    </row>
    <row r="59" spans="1:12" ht="15.75">
      <c r="A59" s="14"/>
      <c r="B59" s="14"/>
      <c r="C59" s="14"/>
      <c r="D59" s="14"/>
      <c r="E59" s="14" t="s">
        <v>120</v>
      </c>
      <c r="F59" s="18">
        <v>11400</v>
      </c>
      <c r="G59" s="14"/>
      <c r="H59" s="18">
        <v>1900</v>
      </c>
      <c r="I59" s="14"/>
      <c r="J59" s="18">
        <f t="shared" si="2"/>
        <v>9500</v>
      </c>
      <c r="L59" s="31"/>
    </row>
    <row r="60" spans="1:12" ht="15.75">
      <c r="A60" s="14"/>
      <c r="B60" s="14"/>
      <c r="C60" s="14"/>
      <c r="D60" s="14"/>
      <c r="E60" s="14" t="s">
        <v>122</v>
      </c>
      <c r="F60" s="18">
        <v>1243</v>
      </c>
      <c r="G60" s="14"/>
      <c r="H60" s="18">
        <v>1160</v>
      </c>
      <c r="I60" s="14"/>
      <c r="J60" s="18">
        <f t="shared" si="2"/>
        <v>83</v>
      </c>
      <c r="L60" s="31"/>
    </row>
    <row r="61" spans="1:12" ht="15.75">
      <c r="A61" s="14"/>
      <c r="B61" s="14"/>
      <c r="C61" s="14"/>
      <c r="D61" s="14"/>
      <c r="E61" s="14" t="s">
        <v>123</v>
      </c>
      <c r="F61" s="18">
        <v>676</v>
      </c>
      <c r="G61" s="14"/>
      <c r="H61" s="18">
        <v>1874</v>
      </c>
      <c r="I61" s="14"/>
      <c r="J61" s="18">
        <f t="shared" si="2"/>
        <v>-1198</v>
      </c>
      <c r="L61" s="31"/>
    </row>
    <row r="62" spans="1:12" ht="15.75">
      <c r="A62" s="14"/>
      <c r="B62" s="14"/>
      <c r="C62" s="14"/>
      <c r="D62" s="14"/>
      <c r="E62" s="14" t="s">
        <v>124</v>
      </c>
      <c r="F62" s="18">
        <v>13985</v>
      </c>
      <c r="G62" s="14"/>
      <c r="H62" s="18">
        <v>14560</v>
      </c>
      <c r="I62" s="14"/>
      <c r="J62" s="18">
        <f t="shared" si="2"/>
        <v>-575</v>
      </c>
      <c r="L62" s="31"/>
    </row>
    <row r="63" spans="1:12" ht="15.75">
      <c r="A63" s="14"/>
      <c r="B63" s="14"/>
      <c r="C63" s="14"/>
      <c r="D63" s="14"/>
      <c r="E63" s="14" t="s">
        <v>125</v>
      </c>
      <c r="F63" s="18">
        <v>9388</v>
      </c>
      <c r="G63" s="14"/>
      <c r="H63" s="18">
        <v>10320</v>
      </c>
      <c r="I63" s="14"/>
      <c r="J63" s="18">
        <f t="shared" si="2"/>
        <v>-932</v>
      </c>
      <c r="L63" s="31"/>
    </row>
    <row r="64" spans="1:12" ht="15.75">
      <c r="A64" s="14"/>
      <c r="B64" s="14"/>
      <c r="C64" s="14"/>
      <c r="D64" s="14"/>
      <c r="E64" s="14" t="s">
        <v>126</v>
      </c>
      <c r="F64" s="18">
        <v>1654</v>
      </c>
      <c r="G64" s="14"/>
      <c r="H64" s="18">
        <v>2667</v>
      </c>
      <c r="I64" s="14"/>
      <c r="J64" s="18">
        <f t="shared" si="2"/>
        <v>-1013</v>
      </c>
      <c r="L64" s="31"/>
    </row>
    <row r="65" spans="1:12" ht="15.75">
      <c r="A65" s="14"/>
      <c r="B65" s="14"/>
      <c r="C65" s="14"/>
      <c r="D65" s="14"/>
      <c r="E65" s="14" t="s">
        <v>127</v>
      </c>
      <c r="F65" s="18">
        <v>2181</v>
      </c>
      <c r="G65" s="14"/>
      <c r="H65" s="18">
        <v>1448</v>
      </c>
      <c r="I65" s="14"/>
      <c r="J65" s="18">
        <f t="shared" si="2"/>
        <v>733</v>
      </c>
      <c r="L65" s="31"/>
    </row>
    <row r="66" spans="1:12" ht="15.75">
      <c r="A66" s="14"/>
      <c r="B66" s="14"/>
      <c r="C66" s="14"/>
      <c r="D66" s="14"/>
      <c r="E66" s="14" t="s">
        <v>128</v>
      </c>
      <c r="F66" s="18">
        <v>99</v>
      </c>
      <c r="G66" s="14"/>
      <c r="H66" s="18">
        <v>94</v>
      </c>
      <c r="I66" s="14"/>
      <c r="J66" s="18">
        <f t="shared" si="2"/>
        <v>5</v>
      </c>
      <c r="L66" s="31"/>
    </row>
    <row r="67" spans="1:12" ht="15.75">
      <c r="A67" s="14"/>
      <c r="B67" s="14"/>
      <c r="C67" s="14"/>
      <c r="D67" s="14"/>
      <c r="E67" s="14" t="s">
        <v>129</v>
      </c>
      <c r="F67" s="18">
        <v>225</v>
      </c>
      <c r="G67" s="14"/>
      <c r="H67" s="18">
        <v>-563</v>
      </c>
      <c r="I67" s="14"/>
      <c r="J67" s="18">
        <f t="shared" si="2"/>
        <v>788</v>
      </c>
      <c r="L67" s="31"/>
    </row>
    <row r="68" spans="1:12" ht="15.75">
      <c r="A68" s="14"/>
      <c r="B68" s="14"/>
      <c r="C68" s="14"/>
      <c r="D68" s="14"/>
      <c r="E68" s="14" t="s">
        <v>130</v>
      </c>
      <c r="F68" s="18">
        <v>126</v>
      </c>
      <c r="G68" s="14"/>
      <c r="H68" s="18">
        <v>214</v>
      </c>
      <c r="I68" s="14"/>
      <c r="J68" s="18">
        <f t="shared" si="2"/>
        <v>-88</v>
      </c>
      <c r="L68" s="31"/>
    </row>
    <row r="69" spans="1:12" ht="15.75">
      <c r="A69" s="14"/>
      <c r="B69" s="14"/>
      <c r="C69" s="14"/>
      <c r="D69" s="14"/>
      <c r="E69" s="14" t="s">
        <v>131</v>
      </c>
      <c r="F69" s="18">
        <f>3210+3289</f>
        <v>6499</v>
      </c>
      <c r="G69" s="14"/>
      <c r="H69" s="18">
        <f>3723+3289</f>
        <v>7012</v>
      </c>
      <c r="I69" s="14"/>
      <c r="J69" s="18">
        <f t="shared" si="2"/>
        <v>-513</v>
      </c>
      <c r="L69" s="31"/>
    </row>
    <row r="70" spans="1:12" ht="16.5" thickBot="1">
      <c r="A70" s="14"/>
      <c r="B70" s="14"/>
      <c r="C70" s="14"/>
      <c r="D70" s="14"/>
      <c r="E70" s="14" t="s">
        <v>132</v>
      </c>
      <c r="F70" s="20">
        <v>3521</v>
      </c>
      <c r="G70" s="14"/>
      <c r="H70" s="20">
        <v>3314</v>
      </c>
      <c r="I70" s="14"/>
      <c r="J70" s="20">
        <f t="shared" si="2"/>
        <v>207</v>
      </c>
      <c r="L70" s="31"/>
    </row>
    <row r="71" spans="1:12" ht="16.5" thickBot="1">
      <c r="A71" s="14"/>
      <c r="B71" s="14"/>
      <c r="C71" s="14"/>
      <c r="D71" s="14" t="s">
        <v>33</v>
      </c>
      <c r="E71" s="14"/>
      <c r="F71" s="21">
        <f>ROUND(SUM(F24:F70),5)</f>
        <v>403986</v>
      </c>
      <c r="G71" s="14"/>
      <c r="H71" s="21">
        <f>ROUND(SUM(H24:H70),5)</f>
        <v>470916</v>
      </c>
      <c r="I71" s="14"/>
      <c r="J71" s="21">
        <f t="shared" si="2"/>
        <v>-66930</v>
      </c>
      <c r="L71" s="31"/>
    </row>
    <row r="72" spans="1:12" ht="30" customHeight="1">
      <c r="A72" s="14"/>
      <c r="B72" s="14" t="s">
        <v>34</v>
      </c>
      <c r="C72" s="14"/>
      <c r="D72" s="14"/>
      <c r="E72" s="14"/>
      <c r="F72" s="18">
        <f>ROUND(F6+F23-F71,5)</f>
        <v>-47007.34</v>
      </c>
      <c r="G72" s="14"/>
      <c r="H72" s="18">
        <f>ROUND(H6+H23-H71,5)</f>
        <v>-119796</v>
      </c>
      <c r="I72" s="14"/>
      <c r="J72" s="18">
        <f t="shared" si="2"/>
        <v>72788.66</v>
      </c>
      <c r="L72" s="31"/>
    </row>
    <row r="73" spans="1:12" ht="30" customHeight="1">
      <c r="A73" s="14"/>
      <c r="B73" s="14" t="s">
        <v>35</v>
      </c>
      <c r="C73" s="14"/>
      <c r="D73" s="14"/>
      <c r="E73" s="14"/>
      <c r="F73" s="18"/>
      <c r="G73" s="14"/>
      <c r="H73" s="18"/>
      <c r="I73" s="14"/>
      <c r="J73" s="18"/>
      <c r="L73" s="30"/>
    </row>
    <row r="74" spans="1:12" ht="15.75">
      <c r="A74" s="14"/>
      <c r="B74" s="14"/>
      <c r="C74" s="14" t="s">
        <v>36</v>
      </c>
      <c r="D74" s="14"/>
      <c r="E74" s="14"/>
      <c r="F74" s="18"/>
      <c r="G74" s="14"/>
      <c r="H74" s="18"/>
      <c r="I74" s="14"/>
      <c r="J74" s="18"/>
      <c r="L74" s="30"/>
    </row>
    <row r="75" spans="1:12" ht="15.75">
      <c r="A75" s="14"/>
      <c r="B75" s="14"/>
      <c r="C75" s="14"/>
      <c r="D75" s="14" t="s">
        <v>133</v>
      </c>
      <c r="E75" s="14"/>
      <c r="F75" s="18">
        <v>19</v>
      </c>
      <c r="G75" s="14"/>
      <c r="H75" s="18">
        <v>85</v>
      </c>
      <c r="I75" s="14"/>
      <c r="J75" s="18">
        <f t="shared" ref="J75:J82" si="3">ROUND((F75-H75),5)</f>
        <v>-66</v>
      </c>
      <c r="L75" s="30"/>
    </row>
    <row r="76" spans="1:12" ht="15.75">
      <c r="A76" s="14"/>
      <c r="B76" s="14"/>
      <c r="C76" s="14"/>
      <c r="D76" s="14" t="s">
        <v>134</v>
      </c>
      <c r="E76" s="14"/>
      <c r="F76" s="18">
        <f>11463+514</f>
        <v>11977</v>
      </c>
      <c r="G76" s="14"/>
      <c r="H76" s="18">
        <f>10619+707</f>
        <v>11326</v>
      </c>
      <c r="I76" s="14"/>
      <c r="J76" s="18">
        <f t="shared" si="3"/>
        <v>651</v>
      </c>
      <c r="L76" s="30"/>
    </row>
    <row r="77" spans="1:12" ht="15.75">
      <c r="A77" s="14"/>
      <c r="B77" s="14"/>
      <c r="C77" s="14"/>
      <c r="D77" s="14" t="s">
        <v>135</v>
      </c>
      <c r="E77" s="14"/>
      <c r="F77" s="18">
        <f>-25414-9573</f>
        <v>-34987</v>
      </c>
      <c r="G77" s="14"/>
      <c r="H77" s="18">
        <f>-1698+6481.36</f>
        <v>4783.3599999999997</v>
      </c>
      <c r="I77" s="14"/>
      <c r="J77" s="18">
        <f t="shared" si="3"/>
        <v>-39770.36</v>
      </c>
      <c r="L77" s="31"/>
    </row>
    <row r="78" spans="1:12" ht="15.75">
      <c r="A78" s="14"/>
      <c r="B78" s="14"/>
      <c r="C78" s="14"/>
      <c r="D78" s="14" t="s">
        <v>136</v>
      </c>
      <c r="E78" s="14"/>
      <c r="F78" s="18">
        <f>49507+11365</f>
        <v>60872</v>
      </c>
      <c r="G78" s="14"/>
      <c r="H78" s="18">
        <f>31044+812</f>
        <v>31856</v>
      </c>
      <c r="I78" s="14"/>
      <c r="J78" s="18">
        <f t="shared" si="3"/>
        <v>29016</v>
      </c>
      <c r="L78" s="30"/>
    </row>
    <row r="79" spans="1:12" ht="16.5" thickBot="1">
      <c r="A79" s="14"/>
      <c r="B79" s="14"/>
      <c r="C79" s="14"/>
      <c r="D79" s="14" t="s">
        <v>137</v>
      </c>
      <c r="E79" s="14"/>
      <c r="F79" s="20">
        <f>-2460-875</f>
        <v>-3335</v>
      </c>
      <c r="G79" s="14"/>
      <c r="H79" s="20">
        <f>-2523-875</f>
        <v>-3398</v>
      </c>
      <c r="I79" s="14"/>
      <c r="J79" s="20">
        <f t="shared" si="3"/>
        <v>63</v>
      </c>
      <c r="L79" s="32"/>
    </row>
    <row r="80" spans="1:12" ht="16.5" thickBot="1">
      <c r="A80" s="14"/>
      <c r="B80" s="14"/>
      <c r="C80" s="14" t="s">
        <v>37</v>
      </c>
      <c r="D80" s="14"/>
      <c r="E80" s="14"/>
      <c r="F80" s="22">
        <f>ROUND(SUM(F74:F79),5)</f>
        <v>34546</v>
      </c>
      <c r="G80" s="14"/>
      <c r="H80" s="22">
        <f>ROUND(SUM(H74:H79),5)</f>
        <v>44652.36</v>
      </c>
      <c r="I80" s="14"/>
      <c r="J80" s="22">
        <f t="shared" si="3"/>
        <v>-10106.36</v>
      </c>
    </row>
    <row r="81" spans="1:10" ht="30" customHeight="1" thickBot="1">
      <c r="A81" s="14"/>
      <c r="B81" s="14" t="s">
        <v>38</v>
      </c>
      <c r="C81" s="14"/>
      <c r="D81" s="14"/>
      <c r="E81" s="14"/>
      <c r="F81" s="22">
        <f>ROUND(F73+F80,5)</f>
        <v>34546</v>
      </c>
      <c r="G81" s="14"/>
      <c r="H81" s="22">
        <f>ROUND(H73+H80,5)</f>
        <v>44652.36</v>
      </c>
      <c r="I81" s="14"/>
      <c r="J81" s="22">
        <f t="shared" si="3"/>
        <v>-10106.36</v>
      </c>
    </row>
    <row r="82" spans="1:10" s="3" customFormat="1" ht="30" customHeight="1" thickBot="1">
      <c r="A82" s="14" t="s">
        <v>25</v>
      </c>
      <c r="B82" s="14"/>
      <c r="C82" s="14"/>
      <c r="D82" s="14"/>
      <c r="E82" s="14"/>
      <c r="F82" s="23">
        <f>ROUND(F72+F81,5)</f>
        <v>-12461.34</v>
      </c>
      <c r="G82" s="6"/>
      <c r="H82" s="23">
        <f>ROUND(H72+H81,5)</f>
        <v>-75143.64</v>
      </c>
      <c r="I82" s="6"/>
      <c r="J82" s="23">
        <f t="shared" si="3"/>
        <v>62682.3</v>
      </c>
    </row>
    <row r="83" spans="1:10" ht="16.5" thickTop="1">
      <c r="A83" s="16"/>
      <c r="B83" s="16"/>
      <c r="C83" s="16"/>
      <c r="D83" s="16"/>
      <c r="E83" s="16"/>
      <c r="F83" s="17"/>
      <c r="G83" s="17"/>
      <c r="H83" s="17"/>
      <c r="I83" s="17"/>
      <c r="J83" s="17"/>
    </row>
  </sheetData>
  <mergeCells count="3">
    <mergeCell ref="A1:L1"/>
    <mergeCell ref="A2:L2"/>
    <mergeCell ref="A3:L3"/>
  </mergeCells>
  <pageMargins left="0.7" right="0.7" top="0.75" bottom="0.75" header="0.3" footer="0.3"/>
  <pageSetup scale="55" fitToHeight="0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1469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14690" r:id="rId4" name="HEADER"/>
      </mc:Fallback>
    </mc:AlternateContent>
    <mc:AlternateContent xmlns:mc="http://schemas.openxmlformats.org/markup-compatibility/2006">
      <mc:Choice Requires="x14">
        <control shapeId="11468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14689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L82"/>
  <sheetViews>
    <sheetView workbookViewId="0">
      <pane xSplit="5" ySplit="5" topLeftCell="F68" activePane="bottomRight" state="frozen"/>
      <selection pane="topRight" activeCell="F1" sqref="F1"/>
      <selection pane="bottomLeft" activeCell="A6" sqref="A6"/>
      <selection pane="bottomRight" activeCell="F81" sqref="F81"/>
    </sheetView>
  </sheetViews>
  <sheetFormatPr defaultRowHeight="15"/>
  <cols>
    <col min="1" max="4" width="3" style="1" customWidth="1"/>
    <col min="5" max="5" width="47" style="1" bestFit="1" customWidth="1"/>
    <col min="6" max="6" width="17.140625" style="2" bestFit="1" customWidth="1"/>
    <col min="7" max="7" width="2.28515625" style="2" customWidth="1"/>
    <col min="8" max="8" width="12.5703125" style="2" bestFit="1" customWidth="1"/>
    <col min="9" max="9" width="2.28515625" style="2" customWidth="1"/>
    <col min="10" max="10" width="19.7109375" style="2" bestFit="1" customWidth="1"/>
    <col min="11" max="11" width="1.28515625" customWidth="1"/>
    <col min="12" max="12" width="45.85546875" customWidth="1"/>
  </cols>
  <sheetData>
    <row r="1" spans="1:12" ht="15.75">
      <c r="A1" s="37" t="s">
        <v>42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5.75">
      <c r="A2" s="37" t="s">
        <v>45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5.75">
      <c r="A3" s="37" t="s">
        <v>173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16.5" thickBot="1">
      <c r="A4" s="6"/>
      <c r="B4" s="6"/>
      <c r="C4" s="6"/>
      <c r="D4" s="6"/>
      <c r="E4" s="6"/>
      <c r="F4" s="8"/>
      <c r="G4" s="9"/>
      <c r="H4" s="8"/>
      <c r="I4" s="9"/>
      <c r="J4" s="8"/>
    </row>
    <row r="5" spans="1:12" s="4" customFormat="1" ht="17.25" thickTop="1" thickBot="1">
      <c r="A5" s="10"/>
      <c r="B5" s="10"/>
      <c r="C5" s="10"/>
      <c r="D5" s="10"/>
      <c r="E5" s="10"/>
      <c r="F5" s="11" t="s">
        <v>174</v>
      </c>
      <c r="G5" s="12"/>
      <c r="H5" s="11" t="s">
        <v>39</v>
      </c>
      <c r="I5" s="12"/>
      <c r="J5" s="11" t="s">
        <v>46</v>
      </c>
      <c r="L5" s="5" t="s">
        <v>40</v>
      </c>
    </row>
    <row r="6" spans="1:12" ht="16.5" thickTop="1">
      <c r="A6" s="14"/>
      <c r="B6" s="14" t="s">
        <v>28</v>
      </c>
      <c r="C6" s="14"/>
      <c r="D6" s="14"/>
      <c r="E6" s="14"/>
      <c r="F6" s="18"/>
      <c r="G6" s="14"/>
      <c r="H6" s="18"/>
      <c r="I6" s="14"/>
      <c r="J6" s="18"/>
      <c r="L6" s="7"/>
    </row>
    <row r="7" spans="1:12" ht="15.75">
      <c r="A7" s="14"/>
      <c r="B7" s="14"/>
      <c r="C7" s="14"/>
      <c r="D7" s="14" t="s">
        <v>29</v>
      </c>
      <c r="E7" s="14"/>
      <c r="F7" s="18"/>
      <c r="G7" s="14"/>
      <c r="H7" s="18"/>
      <c r="I7" s="14"/>
      <c r="J7" s="18"/>
      <c r="L7" s="7"/>
    </row>
    <row r="8" spans="1:12" ht="45.75">
      <c r="A8" s="14"/>
      <c r="B8" s="14"/>
      <c r="C8" s="14"/>
      <c r="D8" s="14"/>
      <c r="E8" s="14" t="s">
        <v>76</v>
      </c>
      <c r="F8" s="18">
        <v>287688</v>
      </c>
      <c r="G8" s="14"/>
      <c r="H8" s="18">
        <v>338000</v>
      </c>
      <c r="I8" s="14"/>
      <c r="J8" s="18">
        <f t="shared" ref="J8:J23" si="0">ROUND((F8-H8),5)</f>
        <v>-50312</v>
      </c>
      <c r="L8" s="26" t="s">
        <v>183</v>
      </c>
    </row>
    <row r="9" spans="1:12" ht="15.75">
      <c r="A9" s="14"/>
      <c r="B9" s="14"/>
      <c r="C9" s="14"/>
      <c r="D9" s="14"/>
      <c r="E9" s="14" t="s">
        <v>77</v>
      </c>
      <c r="F9" s="18">
        <v>11049</v>
      </c>
      <c r="G9" s="14"/>
      <c r="H9" s="18">
        <v>10000</v>
      </c>
      <c r="I9" s="14"/>
      <c r="J9" s="18">
        <f t="shared" si="0"/>
        <v>1049</v>
      </c>
      <c r="L9" s="7"/>
    </row>
    <row r="10" spans="1:12" ht="30.75">
      <c r="A10" s="14"/>
      <c r="B10" s="14"/>
      <c r="C10" s="14"/>
      <c r="D10" s="14"/>
      <c r="E10" s="14" t="s">
        <v>78</v>
      </c>
      <c r="F10" s="18">
        <v>5645</v>
      </c>
      <c r="G10" s="14"/>
      <c r="H10" s="18">
        <v>12000</v>
      </c>
      <c r="I10" s="14"/>
      <c r="J10" s="18">
        <f t="shared" si="0"/>
        <v>-6355</v>
      </c>
      <c r="L10" s="26" t="s">
        <v>187</v>
      </c>
    </row>
    <row r="11" spans="1:12" ht="30.75">
      <c r="A11" s="14"/>
      <c r="B11" s="14"/>
      <c r="C11" s="14"/>
      <c r="D11" s="14"/>
      <c r="E11" s="14" t="s">
        <v>139</v>
      </c>
      <c r="F11" s="18">
        <v>17666.66</v>
      </c>
      <c r="G11" s="14"/>
      <c r="H11" s="18">
        <v>0</v>
      </c>
      <c r="I11" s="14"/>
      <c r="J11" s="18">
        <f t="shared" si="0"/>
        <v>17666.66</v>
      </c>
      <c r="L11" s="31" t="s">
        <v>185</v>
      </c>
    </row>
    <row r="12" spans="1:12" ht="15.75">
      <c r="A12" s="14"/>
      <c r="B12" s="14"/>
      <c r="C12" s="14"/>
      <c r="D12" s="14"/>
      <c r="E12" s="14" t="s">
        <v>79</v>
      </c>
      <c r="F12" s="18">
        <v>13500</v>
      </c>
      <c r="G12" s="14"/>
      <c r="H12" s="18">
        <v>8000</v>
      </c>
      <c r="I12" s="14"/>
      <c r="J12" s="18">
        <f t="shared" si="0"/>
        <v>5500</v>
      </c>
      <c r="L12" s="7"/>
    </row>
    <row r="13" spans="1:12" ht="15.75">
      <c r="A13" s="14"/>
      <c r="B13" s="14"/>
      <c r="C13" s="14"/>
      <c r="D13" s="14"/>
      <c r="E13" s="14" t="s">
        <v>81</v>
      </c>
      <c r="F13" s="18">
        <v>0</v>
      </c>
      <c r="G13" s="14"/>
      <c r="H13" s="18">
        <v>3000</v>
      </c>
      <c r="I13" s="14"/>
      <c r="J13" s="18">
        <f t="shared" si="0"/>
        <v>-3000</v>
      </c>
      <c r="L13" s="26"/>
    </row>
    <row r="14" spans="1:12" ht="15.75">
      <c r="A14" s="14"/>
      <c r="B14" s="14"/>
      <c r="C14" s="14"/>
      <c r="D14" s="14"/>
      <c r="E14" s="14" t="s">
        <v>82</v>
      </c>
      <c r="F14" s="18">
        <v>0</v>
      </c>
      <c r="G14" s="14"/>
      <c r="H14" s="18">
        <v>15000</v>
      </c>
      <c r="I14" s="14"/>
      <c r="J14" s="18">
        <f t="shared" si="0"/>
        <v>-15000</v>
      </c>
      <c r="L14" s="26" t="s">
        <v>147</v>
      </c>
    </row>
    <row r="15" spans="1:12" ht="30.75">
      <c r="A15" s="14"/>
      <c r="B15" s="14"/>
      <c r="C15" s="14"/>
      <c r="D15" s="14"/>
      <c r="E15" s="14" t="s">
        <v>83</v>
      </c>
      <c r="F15" s="18">
        <v>11736</v>
      </c>
      <c r="G15" s="14"/>
      <c r="H15" s="18">
        <v>11735</v>
      </c>
      <c r="I15" s="14"/>
      <c r="J15" s="18">
        <f t="shared" si="0"/>
        <v>1</v>
      </c>
      <c r="L15" s="26" t="s">
        <v>50</v>
      </c>
    </row>
    <row r="16" spans="1:12" ht="15.75">
      <c r="A16" s="14"/>
      <c r="B16" s="14"/>
      <c r="C16" s="14"/>
      <c r="D16" s="14"/>
      <c r="E16" s="14" t="s">
        <v>84</v>
      </c>
      <c r="F16" s="18">
        <v>150</v>
      </c>
      <c r="G16" s="14"/>
      <c r="H16" s="18">
        <v>0</v>
      </c>
      <c r="I16" s="14"/>
      <c r="J16" s="18">
        <f t="shared" si="0"/>
        <v>150</v>
      </c>
      <c r="L16" s="26"/>
    </row>
    <row r="17" spans="1:12" ht="15.75">
      <c r="A17" s="14"/>
      <c r="B17" s="14"/>
      <c r="C17" s="14"/>
      <c r="D17" s="14"/>
      <c r="E17" s="14" t="s">
        <v>151</v>
      </c>
      <c r="F17" s="18">
        <v>5097</v>
      </c>
      <c r="G17" s="14"/>
      <c r="H17" s="18">
        <v>6000</v>
      </c>
      <c r="I17" s="14"/>
      <c r="J17" s="18">
        <f t="shared" si="0"/>
        <v>-903</v>
      </c>
      <c r="L17" s="26"/>
    </row>
    <row r="18" spans="1:12" ht="15.75">
      <c r="A18" s="14"/>
      <c r="B18" s="14"/>
      <c r="C18" s="14"/>
      <c r="D18" s="14"/>
      <c r="E18" s="14" t="s">
        <v>85</v>
      </c>
      <c r="F18" s="18">
        <v>2076</v>
      </c>
      <c r="G18" s="14"/>
      <c r="H18" s="18">
        <v>2000</v>
      </c>
      <c r="I18" s="14"/>
      <c r="J18" s="18">
        <f t="shared" si="0"/>
        <v>76</v>
      </c>
      <c r="L18" s="27"/>
    </row>
    <row r="19" spans="1:12" ht="15.75">
      <c r="A19" s="14"/>
      <c r="B19" s="14"/>
      <c r="C19" s="14"/>
      <c r="D19" s="14"/>
      <c r="E19" s="14" t="s">
        <v>86</v>
      </c>
      <c r="F19" s="18">
        <v>0</v>
      </c>
      <c r="G19" s="14"/>
      <c r="H19" s="18">
        <v>1500</v>
      </c>
      <c r="I19" s="14"/>
      <c r="J19" s="18">
        <f t="shared" si="0"/>
        <v>-1500</v>
      </c>
      <c r="L19" s="26"/>
    </row>
    <row r="20" spans="1:12" ht="15.75">
      <c r="A20" s="14"/>
      <c r="B20" s="14"/>
      <c r="C20" s="14"/>
      <c r="D20" s="14"/>
      <c r="E20" s="14" t="s">
        <v>87</v>
      </c>
      <c r="F20" s="18">
        <v>1650</v>
      </c>
      <c r="G20" s="14"/>
      <c r="H20" s="18">
        <v>1650</v>
      </c>
      <c r="I20" s="14"/>
      <c r="J20" s="18">
        <f t="shared" si="0"/>
        <v>0</v>
      </c>
      <c r="L20" s="26"/>
    </row>
    <row r="21" spans="1:12" ht="16.5" thickBot="1">
      <c r="A21" s="14"/>
      <c r="B21" s="14"/>
      <c r="C21" s="14"/>
      <c r="D21" s="14"/>
      <c r="E21" s="14" t="s">
        <v>88</v>
      </c>
      <c r="F21" s="20">
        <v>721</v>
      </c>
      <c r="G21" s="14"/>
      <c r="H21" s="20">
        <v>0</v>
      </c>
      <c r="I21" s="14"/>
      <c r="J21" s="20">
        <f t="shared" si="0"/>
        <v>721</v>
      </c>
      <c r="L21" s="26"/>
    </row>
    <row r="22" spans="1:12" ht="16.5" thickBot="1">
      <c r="A22" s="14"/>
      <c r="B22" s="14"/>
      <c r="C22" s="14"/>
      <c r="D22" s="14" t="s">
        <v>30</v>
      </c>
      <c r="E22" s="14"/>
      <c r="F22" s="21">
        <f>ROUND(SUM(F7:F21),5)</f>
        <v>356978.66</v>
      </c>
      <c r="G22" s="14"/>
      <c r="H22" s="21">
        <f>ROUND(SUM(H7:H21),5)</f>
        <v>408885</v>
      </c>
      <c r="I22" s="14"/>
      <c r="J22" s="21">
        <f t="shared" si="0"/>
        <v>-51906.34</v>
      </c>
      <c r="L22" s="26"/>
    </row>
    <row r="23" spans="1:12" ht="30" customHeight="1">
      <c r="A23" s="14"/>
      <c r="B23" s="14"/>
      <c r="C23" s="14" t="s">
        <v>31</v>
      </c>
      <c r="D23" s="14"/>
      <c r="E23" s="14"/>
      <c r="F23" s="18">
        <f>F22</f>
        <v>356978.66</v>
      </c>
      <c r="G23" s="14"/>
      <c r="H23" s="18">
        <f>H22</f>
        <v>408885</v>
      </c>
      <c r="I23" s="14"/>
      <c r="J23" s="18">
        <f t="shared" si="0"/>
        <v>-51906.34</v>
      </c>
      <c r="L23" s="26"/>
    </row>
    <row r="24" spans="1:12" ht="30" customHeight="1">
      <c r="A24" s="14"/>
      <c r="B24" s="14"/>
      <c r="C24" s="14"/>
      <c r="D24" s="14" t="s">
        <v>32</v>
      </c>
      <c r="E24" s="14"/>
      <c r="F24" s="18"/>
      <c r="G24" s="14"/>
      <c r="H24" s="18"/>
      <c r="I24" s="14"/>
      <c r="J24" s="18"/>
      <c r="L24" s="26"/>
    </row>
    <row r="25" spans="1:12" ht="30.75">
      <c r="A25" s="14"/>
      <c r="B25" s="14"/>
      <c r="C25" s="14"/>
      <c r="D25" s="14"/>
      <c r="E25" s="14" t="s">
        <v>89</v>
      </c>
      <c r="F25" s="18">
        <v>518</v>
      </c>
      <c r="G25" s="14"/>
      <c r="H25" s="18">
        <v>3000</v>
      </c>
      <c r="I25" s="14"/>
      <c r="J25" s="18">
        <f t="shared" ref="J25:J71" si="1">ROUND((F25-H25),5)</f>
        <v>-2482</v>
      </c>
      <c r="L25" s="26" t="s">
        <v>187</v>
      </c>
    </row>
    <row r="26" spans="1:12" ht="15.75">
      <c r="A26" s="14"/>
      <c r="B26" s="14"/>
      <c r="C26" s="14"/>
      <c r="D26" s="14"/>
      <c r="E26" s="14" t="s">
        <v>140</v>
      </c>
      <c r="F26" s="18">
        <v>41734</v>
      </c>
      <c r="G26" s="14"/>
      <c r="H26" s="18">
        <v>3000</v>
      </c>
      <c r="I26" s="14"/>
      <c r="J26" s="18">
        <f t="shared" si="1"/>
        <v>38734</v>
      </c>
      <c r="L26" s="26"/>
    </row>
    <row r="27" spans="1:12" ht="15.75">
      <c r="A27" s="14"/>
      <c r="B27" s="14"/>
      <c r="C27" s="14"/>
      <c r="D27" s="14"/>
      <c r="E27" s="14" t="s">
        <v>92</v>
      </c>
      <c r="F27" s="18">
        <v>0</v>
      </c>
      <c r="G27" s="14"/>
      <c r="H27" s="18">
        <v>750</v>
      </c>
      <c r="I27" s="14"/>
      <c r="J27" s="18">
        <f t="shared" si="1"/>
        <v>-750</v>
      </c>
      <c r="L27" s="7"/>
    </row>
    <row r="28" spans="1:12" ht="15.75">
      <c r="A28" s="14"/>
      <c r="B28" s="14"/>
      <c r="C28" s="14"/>
      <c r="D28" s="14"/>
      <c r="E28" s="14" t="s">
        <v>93</v>
      </c>
      <c r="F28" s="18">
        <v>0</v>
      </c>
      <c r="G28" s="14"/>
      <c r="H28" s="18">
        <v>11900</v>
      </c>
      <c r="I28" s="14"/>
      <c r="J28" s="18">
        <f t="shared" si="1"/>
        <v>-11900</v>
      </c>
      <c r="L28" s="26" t="s">
        <v>147</v>
      </c>
    </row>
    <row r="29" spans="1:12" ht="15.75">
      <c r="A29" s="14"/>
      <c r="B29" s="14"/>
      <c r="C29" s="14"/>
      <c r="D29" s="14"/>
      <c r="E29" s="14" t="s">
        <v>94</v>
      </c>
      <c r="F29" s="18">
        <v>9696</v>
      </c>
      <c r="G29" s="14"/>
      <c r="H29" s="18">
        <v>11625</v>
      </c>
      <c r="I29" s="14"/>
      <c r="J29" s="18">
        <f t="shared" si="1"/>
        <v>-1929</v>
      </c>
      <c r="L29" s="26" t="s">
        <v>148</v>
      </c>
    </row>
    <row r="30" spans="1:12" ht="15.75">
      <c r="A30" s="14"/>
      <c r="B30" s="14"/>
      <c r="C30" s="14"/>
      <c r="D30" s="14"/>
      <c r="E30" s="14" t="s">
        <v>95</v>
      </c>
      <c r="F30" s="18">
        <v>132722</v>
      </c>
      <c r="G30" s="14"/>
      <c r="H30" s="18">
        <v>168000</v>
      </c>
      <c r="I30" s="14"/>
      <c r="J30" s="18">
        <f t="shared" si="1"/>
        <v>-35278</v>
      </c>
      <c r="L30" s="26" t="s">
        <v>186</v>
      </c>
    </row>
    <row r="31" spans="1:12" ht="15.75">
      <c r="A31" s="14"/>
      <c r="B31" s="14"/>
      <c r="C31" s="14"/>
      <c r="D31" s="14"/>
      <c r="E31" s="14" t="s">
        <v>177</v>
      </c>
      <c r="F31" s="18">
        <v>2001</v>
      </c>
      <c r="G31" s="14"/>
      <c r="H31" s="18">
        <v>2500</v>
      </c>
      <c r="I31" s="14"/>
      <c r="J31" s="18">
        <f t="shared" si="1"/>
        <v>-499</v>
      </c>
    </row>
    <row r="32" spans="1:12" ht="15.75">
      <c r="A32" s="14"/>
      <c r="B32" s="14"/>
      <c r="C32" s="14"/>
      <c r="D32" s="14"/>
      <c r="E32" s="14" t="s">
        <v>96</v>
      </c>
      <c r="F32" s="18">
        <v>16100</v>
      </c>
      <c r="G32" s="14"/>
      <c r="H32" s="18">
        <v>13500</v>
      </c>
      <c r="I32" s="14"/>
      <c r="J32" s="18">
        <f t="shared" si="1"/>
        <v>2600</v>
      </c>
      <c r="L32" s="26"/>
    </row>
    <row r="33" spans="1:12" ht="15.75">
      <c r="A33" s="14"/>
      <c r="B33" s="14"/>
      <c r="C33" s="14"/>
      <c r="D33" s="14"/>
      <c r="E33" s="14" t="s">
        <v>97</v>
      </c>
      <c r="F33" s="18">
        <v>611</v>
      </c>
      <c r="G33" s="14"/>
      <c r="H33" s="18">
        <v>600</v>
      </c>
      <c r="I33" s="14"/>
      <c r="J33" s="18">
        <f t="shared" si="1"/>
        <v>11</v>
      </c>
      <c r="L33" s="26"/>
    </row>
    <row r="34" spans="1:12" ht="30.75">
      <c r="A34" s="14"/>
      <c r="B34" s="14"/>
      <c r="C34" s="14"/>
      <c r="D34" s="14"/>
      <c r="E34" s="14" t="s">
        <v>98</v>
      </c>
      <c r="F34" s="18">
        <v>26335</v>
      </c>
      <c r="G34" s="14"/>
      <c r="H34" s="18">
        <v>32300</v>
      </c>
      <c r="I34" s="14"/>
      <c r="J34" s="18">
        <f t="shared" si="1"/>
        <v>-5965</v>
      </c>
      <c r="L34" s="26" t="s">
        <v>188</v>
      </c>
    </row>
    <row r="35" spans="1:12" ht="15.75">
      <c r="A35" s="14"/>
      <c r="B35" s="14"/>
      <c r="C35" s="14"/>
      <c r="D35" s="14"/>
      <c r="E35" s="14" t="s">
        <v>99</v>
      </c>
      <c r="F35" s="18">
        <v>7430</v>
      </c>
      <c r="G35" s="14"/>
      <c r="H35" s="18">
        <v>9100</v>
      </c>
      <c r="I35" s="14"/>
      <c r="J35" s="18">
        <f t="shared" si="1"/>
        <v>-1670</v>
      </c>
      <c r="L35" s="26"/>
    </row>
    <row r="36" spans="1:12" ht="15.75">
      <c r="A36" s="14"/>
      <c r="B36" s="14"/>
      <c r="C36" s="14"/>
      <c r="D36" s="14"/>
      <c r="E36" s="14" t="s">
        <v>100</v>
      </c>
      <c r="F36" s="18">
        <v>5625</v>
      </c>
      <c r="G36" s="14"/>
      <c r="H36" s="18">
        <v>5625</v>
      </c>
      <c r="I36" s="14"/>
      <c r="J36" s="18">
        <f t="shared" si="1"/>
        <v>0</v>
      </c>
      <c r="L36" s="7"/>
    </row>
    <row r="37" spans="1:12" ht="15.75">
      <c r="A37" s="14"/>
      <c r="B37" s="14"/>
      <c r="C37" s="14"/>
      <c r="D37" s="14"/>
      <c r="E37" s="14" t="s">
        <v>101</v>
      </c>
      <c r="F37" s="18">
        <v>1283</v>
      </c>
      <c r="G37" s="14"/>
      <c r="H37" s="18">
        <v>800</v>
      </c>
      <c r="I37" s="14"/>
      <c r="J37" s="18">
        <f t="shared" si="1"/>
        <v>483</v>
      </c>
      <c r="L37" s="26"/>
    </row>
    <row r="38" spans="1:12" ht="15.75">
      <c r="A38" s="14"/>
      <c r="B38" s="14"/>
      <c r="C38" s="14"/>
      <c r="D38" s="14"/>
      <c r="E38" s="14" t="s">
        <v>102</v>
      </c>
      <c r="F38" s="18">
        <v>8964</v>
      </c>
      <c r="G38" s="14"/>
      <c r="H38" s="18">
        <v>16000</v>
      </c>
      <c r="I38" s="14"/>
      <c r="J38" s="18">
        <f t="shared" si="1"/>
        <v>-7036</v>
      </c>
      <c r="L38" s="26" t="s">
        <v>150</v>
      </c>
    </row>
    <row r="39" spans="1:12" ht="15.75">
      <c r="A39" s="14"/>
      <c r="B39" s="14"/>
      <c r="C39" s="14"/>
      <c r="D39" s="14"/>
      <c r="E39" s="14" t="s">
        <v>103</v>
      </c>
      <c r="F39" s="18">
        <v>55092</v>
      </c>
      <c r="G39" s="14"/>
      <c r="H39" s="18">
        <v>60000</v>
      </c>
      <c r="I39" s="14"/>
      <c r="J39" s="18">
        <f t="shared" si="1"/>
        <v>-4908</v>
      </c>
      <c r="L39" s="26"/>
    </row>
    <row r="40" spans="1:12" ht="15.75">
      <c r="A40" s="14"/>
      <c r="B40" s="14"/>
      <c r="C40" s="14"/>
      <c r="D40" s="14"/>
      <c r="E40" s="14" t="s">
        <v>104</v>
      </c>
      <c r="F40" s="18">
        <v>9695</v>
      </c>
      <c r="G40" s="14"/>
      <c r="H40" s="18">
        <v>7500</v>
      </c>
      <c r="I40" s="14"/>
      <c r="J40" s="18">
        <f t="shared" si="1"/>
        <v>2195</v>
      </c>
      <c r="L40" s="26"/>
    </row>
    <row r="41" spans="1:12" ht="15.75">
      <c r="A41" s="14"/>
      <c r="B41" s="14"/>
      <c r="C41" s="14"/>
      <c r="D41" s="14"/>
      <c r="E41" s="14" t="s">
        <v>105</v>
      </c>
      <c r="F41" s="18">
        <v>20880</v>
      </c>
      <c r="G41" s="14"/>
      <c r="H41" s="18">
        <v>20700</v>
      </c>
      <c r="I41" s="14"/>
      <c r="J41" s="18">
        <f t="shared" si="1"/>
        <v>180</v>
      </c>
      <c r="L41" s="26"/>
    </row>
    <row r="42" spans="1:12" ht="15.75">
      <c r="A42" s="14"/>
      <c r="B42" s="14"/>
      <c r="C42" s="14"/>
      <c r="D42" s="14"/>
      <c r="E42" s="14" t="s">
        <v>106</v>
      </c>
      <c r="F42" s="18">
        <v>2547</v>
      </c>
      <c r="G42" s="14"/>
      <c r="H42" s="18">
        <v>3450</v>
      </c>
      <c r="I42" s="14"/>
      <c r="J42" s="18">
        <f t="shared" si="1"/>
        <v>-903</v>
      </c>
      <c r="L42" s="26"/>
    </row>
    <row r="43" spans="1:12" ht="15.75">
      <c r="A43" s="14"/>
      <c r="B43" s="14"/>
      <c r="C43" s="14"/>
      <c r="D43" s="14"/>
      <c r="E43" s="14" t="s">
        <v>107</v>
      </c>
      <c r="F43" s="18">
        <v>3526</v>
      </c>
      <c r="G43" s="14"/>
      <c r="H43" s="18">
        <v>4200</v>
      </c>
      <c r="I43" s="14"/>
      <c r="J43" s="18">
        <f t="shared" si="1"/>
        <v>-674</v>
      </c>
      <c r="L43" s="26"/>
    </row>
    <row r="44" spans="1:12" ht="15.75">
      <c r="A44" s="14"/>
      <c r="B44" s="14"/>
      <c r="C44" s="14"/>
      <c r="D44" s="14"/>
      <c r="E44" s="14" t="s">
        <v>108</v>
      </c>
      <c r="F44" s="18">
        <v>2468</v>
      </c>
      <c r="G44" s="14"/>
      <c r="H44" s="18">
        <v>2400</v>
      </c>
      <c r="I44" s="14"/>
      <c r="J44" s="18">
        <f t="shared" si="1"/>
        <v>68</v>
      </c>
      <c r="L44" s="26"/>
    </row>
    <row r="45" spans="1:12" ht="15.75">
      <c r="A45" s="14"/>
      <c r="B45" s="14"/>
      <c r="C45" s="14"/>
      <c r="D45" s="14"/>
      <c r="E45" s="14" t="s">
        <v>109</v>
      </c>
      <c r="F45" s="18">
        <v>200</v>
      </c>
      <c r="G45" s="14"/>
      <c r="H45" s="18">
        <v>300</v>
      </c>
      <c r="I45" s="14"/>
      <c r="J45" s="18">
        <f t="shared" si="1"/>
        <v>-100</v>
      </c>
      <c r="L45" s="26"/>
    </row>
    <row r="46" spans="1:12" ht="15.75">
      <c r="A46" s="14"/>
      <c r="B46" s="14"/>
      <c r="C46" s="14"/>
      <c r="D46" s="14"/>
      <c r="E46" s="14" t="s">
        <v>110</v>
      </c>
      <c r="F46" s="18">
        <v>1143</v>
      </c>
      <c r="G46" s="14"/>
      <c r="H46" s="18">
        <v>900</v>
      </c>
      <c r="I46" s="14"/>
      <c r="J46" s="18">
        <f t="shared" si="1"/>
        <v>243</v>
      </c>
      <c r="L46" s="26"/>
    </row>
    <row r="47" spans="1:12" ht="15.75">
      <c r="A47" s="14"/>
      <c r="B47" s="14"/>
      <c r="C47" s="14"/>
      <c r="D47" s="14"/>
      <c r="E47" s="14" t="s">
        <v>111</v>
      </c>
      <c r="F47" s="18">
        <v>583</v>
      </c>
      <c r="G47" s="14"/>
      <c r="H47" s="18">
        <v>650</v>
      </c>
      <c r="I47" s="14"/>
      <c r="J47" s="18">
        <f t="shared" si="1"/>
        <v>-67</v>
      </c>
      <c r="L47" s="26"/>
    </row>
    <row r="48" spans="1:12" ht="15.75">
      <c r="A48" s="14"/>
      <c r="B48" s="14"/>
      <c r="C48" s="14"/>
      <c r="D48" s="14"/>
      <c r="E48" s="14" t="s">
        <v>112</v>
      </c>
      <c r="F48" s="18">
        <v>922</v>
      </c>
      <c r="G48" s="14"/>
      <c r="H48" s="18">
        <v>900</v>
      </c>
      <c r="I48" s="14"/>
      <c r="J48" s="18">
        <f t="shared" si="1"/>
        <v>22</v>
      </c>
      <c r="L48" s="26"/>
    </row>
    <row r="49" spans="1:12" ht="15.75">
      <c r="A49" s="14"/>
      <c r="B49" s="14"/>
      <c r="C49" s="14"/>
      <c r="D49" s="14"/>
      <c r="E49" s="14" t="s">
        <v>113</v>
      </c>
      <c r="F49" s="18">
        <v>272</v>
      </c>
      <c r="G49" s="14"/>
      <c r="H49" s="18">
        <v>2400</v>
      </c>
      <c r="I49" s="14"/>
      <c r="J49" s="18">
        <f t="shared" si="1"/>
        <v>-2128</v>
      </c>
      <c r="L49" s="26"/>
    </row>
    <row r="50" spans="1:12" ht="15.75">
      <c r="A50" s="14"/>
      <c r="B50" s="14"/>
      <c r="C50" s="14"/>
      <c r="D50" s="14"/>
      <c r="E50" s="14" t="s">
        <v>114</v>
      </c>
      <c r="F50" s="18">
        <v>107</v>
      </c>
      <c r="G50" s="14"/>
      <c r="H50" s="18">
        <v>105</v>
      </c>
      <c r="I50" s="14"/>
      <c r="J50" s="18">
        <f t="shared" si="1"/>
        <v>2</v>
      </c>
      <c r="L50" s="7"/>
    </row>
    <row r="51" spans="1:12" ht="15.75">
      <c r="A51" s="14"/>
      <c r="B51" s="14"/>
      <c r="C51" s="14"/>
      <c r="D51" s="14"/>
      <c r="E51" s="14" t="s">
        <v>115</v>
      </c>
      <c r="F51" s="18">
        <v>333</v>
      </c>
      <c r="G51" s="14"/>
      <c r="H51" s="18">
        <v>1000</v>
      </c>
      <c r="I51" s="14"/>
      <c r="J51" s="18">
        <f t="shared" si="1"/>
        <v>-667</v>
      </c>
      <c r="L51" s="26"/>
    </row>
    <row r="52" spans="1:12" ht="15.75">
      <c r="A52" s="14"/>
      <c r="B52" s="14"/>
      <c r="C52" s="14"/>
      <c r="D52" s="14"/>
      <c r="E52" s="14" t="s">
        <v>153</v>
      </c>
      <c r="F52" s="18">
        <v>0</v>
      </c>
      <c r="G52" s="14"/>
      <c r="H52" s="18">
        <v>500</v>
      </c>
      <c r="I52" s="14"/>
      <c r="J52" s="18">
        <f t="shared" si="1"/>
        <v>-500</v>
      </c>
      <c r="L52" s="26"/>
    </row>
    <row r="53" spans="1:12" ht="15.75">
      <c r="A53" s="14"/>
      <c r="B53" s="14"/>
      <c r="C53" s="14"/>
      <c r="D53" s="14"/>
      <c r="E53" s="14" t="s">
        <v>116</v>
      </c>
      <c r="F53" s="18">
        <v>0</v>
      </c>
      <c r="G53" s="14"/>
      <c r="H53" s="18">
        <v>75</v>
      </c>
      <c r="I53" s="14"/>
      <c r="J53" s="18">
        <f t="shared" si="1"/>
        <v>-75</v>
      </c>
    </row>
    <row r="54" spans="1:12" ht="15.75">
      <c r="A54" s="14"/>
      <c r="B54" s="14"/>
      <c r="C54" s="14"/>
      <c r="D54" s="14"/>
      <c r="E54" s="14" t="s">
        <v>117</v>
      </c>
      <c r="F54" s="18">
        <v>101</v>
      </c>
      <c r="G54" s="14"/>
      <c r="H54" s="18">
        <v>3000</v>
      </c>
      <c r="I54" s="14"/>
      <c r="J54" s="18">
        <f t="shared" si="1"/>
        <v>-2899</v>
      </c>
      <c r="L54" s="26" t="s">
        <v>149</v>
      </c>
    </row>
    <row r="55" spans="1:12" ht="15.75">
      <c r="A55" s="14"/>
      <c r="B55" s="14"/>
      <c r="C55" s="14"/>
      <c r="D55" s="14"/>
      <c r="E55" s="14" t="s">
        <v>118</v>
      </c>
      <c r="F55" s="18">
        <v>821</v>
      </c>
      <c r="G55" s="14"/>
      <c r="H55" s="18">
        <v>1350</v>
      </c>
      <c r="I55" s="14"/>
      <c r="J55" s="18">
        <f t="shared" si="1"/>
        <v>-529</v>
      </c>
      <c r="L55" s="26"/>
    </row>
    <row r="56" spans="1:12" ht="15.75">
      <c r="A56" s="14"/>
      <c r="B56" s="14"/>
      <c r="C56" s="14"/>
      <c r="D56" s="14"/>
      <c r="E56" s="14" t="s">
        <v>119</v>
      </c>
      <c r="F56" s="18">
        <v>1280</v>
      </c>
      <c r="G56" s="14"/>
      <c r="H56" s="18">
        <v>1500</v>
      </c>
      <c r="I56" s="14"/>
      <c r="J56" s="18">
        <f t="shared" si="1"/>
        <v>-220</v>
      </c>
      <c r="L56" s="26"/>
    </row>
    <row r="57" spans="1:12" ht="15.75">
      <c r="A57" s="14"/>
      <c r="B57" s="14"/>
      <c r="C57" s="14"/>
      <c r="D57" s="14"/>
      <c r="E57" s="14" t="s">
        <v>120</v>
      </c>
      <c r="F57" s="18">
        <v>11400</v>
      </c>
      <c r="G57" s="14"/>
      <c r="H57" s="18">
        <v>11400</v>
      </c>
      <c r="I57" s="14"/>
      <c r="J57" s="18">
        <f t="shared" si="1"/>
        <v>0</v>
      </c>
      <c r="L57" s="26"/>
    </row>
    <row r="58" spans="1:12" ht="15.75">
      <c r="A58" s="14"/>
      <c r="B58" s="14"/>
      <c r="C58" s="14"/>
      <c r="D58" s="14"/>
      <c r="E58" s="14" t="s">
        <v>121</v>
      </c>
      <c r="F58" s="18">
        <v>0</v>
      </c>
      <c r="G58" s="14"/>
      <c r="H58" s="18">
        <v>250</v>
      </c>
      <c r="I58" s="14"/>
      <c r="J58" s="18">
        <f t="shared" si="1"/>
        <v>-250</v>
      </c>
      <c r="L58" s="26"/>
    </row>
    <row r="59" spans="1:12" ht="15.75">
      <c r="A59" s="14"/>
      <c r="B59" s="14"/>
      <c r="C59" s="14"/>
      <c r="D59" s="14"/>
      <c r="E59" s="14" t="s">
        <v>122</v>
      </c>
      <c r="F59" s="18">
        <v>1243</v>
      </c>
      <c r="G59" s="14"/>
      <c r="H59" s="18">
        <v>1200</v>
      </c>
      <c r="I59" s="14"/>
      <c r="J59" s="18">
        <f t="shared" si="1"/>
        <v>43</v>
      </c>
      <c r="L59" s="26"/>
    </row>
    <row r="60" spans="1:12" ht="15.75">
      <c r="A60" s="14"/>
      <c r="B60" s="14"/>
      <c r="C60" s="14"/>
      <c r="D60" s="14"/>
      <c r="E60" s="14" t="s">
        <v>123</v>
      </c>
      <c r="F60" s="18">
        <v>676</v>
      </c>
      <c r="G60" s="14"/>
      <c r="H60" s="18">
        <v>750</v>
      </c>
      <c r="I60" s="14"/>
      <c r="J60" s="18">
        <f t="shared" si="1"/>
        <v>-74</v>
      </c>
      <c r="L60" s="26"/>
    </row>
    <row r="61" spans="1:12" ht="15.75">
      <c r="A61" s="14"/>
      <c r="B61" s="14"/>
      <c r="C61" s="14"/>
      <c r="D61" s="14"/>
      <c r="E61" s="14" t="s">
        <v>124</v>
      </c>
      <c r="F61" s="18">
        <v>13985</v>
      </c>
      <c r="G61" s="14"/>
      <c r="H61" s="18">
        <v>14000</v>
      </c>
      <c r="I61" s="14"/>
      <c r="J61" s="18">
        <f t="shared" si="1"/>
        <v>-15</v>
      </c>
      <c r="L61" s="26"/>
    </row>
    <row r="62" spans="1:12" ht="15.75">
      <c r="A62" s="14"/>
      <c r="B62" s="14"/>
      <c r="C62" s="14"/>
      <c r="D62" s="14"/>
      <c r="E62" s="14" t="s">
        <v>125</v>
      </c>
      <c r="F62" s="18">
        <v>9388</v>
      </c>
      <c r="G62" s="14"/>
      <c r="H62" s="18">
        <v>9000</v>
      </c>
      <c r="I62" s="14"/>
      <c r="J62" s="18">
        <f t="shared" si="1"/>
        <v>388</v>
      </c>
      <c r="L62" s="26"/>
    </row>
    <row r="63" spans="1:12" ht="15.75">
      <c r="A63" s="14"/>
      <c r="B63" s="14"/>
      <c r="C63" s="14"/>
      <c r="D63" s="14"/>
      <c r="E63" s="14" t="s">
        <v>126</v>
      </c>
      <c r="F63" s="18">
        <v>1654</v>
      </c>
      <c r="G63" s="14"/>
      <c r="H63" s="18">
        <v>2700</v>
      </c>
      <c r="I63" s="14"/>
      <c r="J63" s="18">
        <f t="shared" si="1"/>
        <v>-1046</v>
      </c>
      <c r="L63" s="26"/>
    </row>
    <row r="64" spans="1:12" ht="15.75">
      <c r="A64" s="14"/>
      <c r="B64" s="14"/>
      <c r="C64" s="14"/>
      <c r="D64" s="14"/>
      <c r="E64" s="14" t="s">
        <v>127</v>
      </c>
      <c r="F64" s="18">
        <v>2181</v>
      </c>
      <c r="G64" s="14"/>
      <c r="H64" s="18">
        <v>1500</v>
      </c>
      <c r="I64" s="14"/>
      <c r="J64" s="18">
        <f t="shared" si="1"/>
        <v>681</v>
      </c>
      <c r="L64" s="26"/>
    </row>
    <row r="65" spans="1:12" ht="15.75">
      <c r="A65" s="14"/>
      <c r="B65" s="14"/>
      <c r="C65" s="14"/>
      <c r="D65" s="14"/>
      <c r="E65" s="14" t="s">
        <v>128</v>
      </c>
      <c r="F65" s="18">
        <v>99</v>
      </c>
      <c r="G65" s="14"/>
      <c r="H65" s="18">
        <v>210</v>
      </c>
      <c r="I65" s="14"/>
      <c r="J65" s="18">
        <f t="shared" si="1"/>
        <v>-111</v>
      </c>
      <c r="L65" s="26"/>
    </row>
    <row r="66" spans="1:12" ht="15.75">
      <c r="A66" s="14"/>
      <c r="B66" s="14"/>
      <c r="C66" s="14"/>
      <c r="D66" s="14"/>
      <c r="E66" s="14" t="s">
        <v>129</v>
      </c>
      <c r="F66" s="18">
        <v>225</v>
      </c>
      <c r="G66" s="14"/>
      <c r="H66" s="18">
        <v>500</v>
      </c>
      <c r="I66" s="14"/>
      <c r="J66" s="18">
        <f t="shared" si="1"/>
        <v>-275</v>
      </c>
      <c r="L66" s="26"/>
    </row>
    <row r="67" spans="1:12" ht="15.75">
      <c r="A67" s="14"/>
      <c r="B67" s="14"/>
      <c r="C67" s="14"/>
      <c r="D67" s="14"/>
      <c r="E67" s="14" t="s">
        <v>130</v>
      </c>
      <c r="F67" s="18">
        <v>126</v>
      </c>
      <c r="G67" s="14"/>
      <c r="H67" s="18">
        <v>225</v>
      </c>
      <c r="I67" s="14"/>
      <c r="J67" s="18">
        <f t="shared" si="1"/>
        <v>-99</v>
      </c>
      <c r="L67" s="26"/>
    </row>
    <row r="68" spans="1:12" ht="15.75">
      <c r="A68" s="14"/>
      <c r="B68" s="14"/>
      <c r="C68" s="14"/>
      <c r="D68" s="14"/>
      <c r="E68" s="14" t="s">
        <v>131</v>
      </c>
      <c r="F68" s="18">
        <f>3210+3289</f>
        <v>6499</v>
      </c>
      <c r="G68" s="14"/>
      <c r="H68" s="18">
        <v>8625</v>
      </c>
      <c r="I68" s="14"/>
      <c r="J68" s="18">
        <f t="shared" si="1"/>
        <v>-2126</v>
      </c>
      <c r="L68" s="26"/>
    </row>
    <row r="69" spans="1:12" ht="16.5" thickBot="1">
      <c r="A69" s="14"/>
      <c r="B69" s="14"/>
      <c r="C69" s="14"/>
      <c r="D69" s="14"/>
      <c r="E69" s="14" t="s">
        <v>132</v>
      </c>
      <c r="F69" s="20">
        <v>3521</v>
      </c>
      <c r="G69" s="14"/>
      <c r="H69" s="20">
        <v>3600</v>
      </c>
      <c r="I69" s="14"/>
      <c r="J69" s="20">
        <f t="shared" si="1"/>
        <v>-79</v>
      </c>
      <c r="L69" s="26"/>
    </row>
    <row r="70" spans="1:12" ht="16.5" thickBot="1">
      <c r="A70" s="14"/>
      <c r="B70" s="14"/>
      <c r="C70" s="14"/>
      <c r="D70" s="14" t="s">
        <v>33</v>
      </c>
      <c r="E70" s="14"/>
      <c r="F70" s="21">
        <f>ROUND(SUM(F24:F69),5)</f>
        <v>403986</v>
      </c>
      <c r="G70" s="14"/>
      <c r="H70" s="21">
        <f>ROUND(SUM(H24:H69),5)</f>
        <v>443590</v>
      </c>
      <c r="I70" s="14"/>
      <c r="J70" s="21">
        <f t="shared" si="1"/>
        <v>-39604</v>
      </c>
      <c r="L70" s="26"/>
    </row>
    <row r="71" spans="1:12" ht="30" customHeight="1">
      <c r="A71" s="14"/>
      <c r="B71" s="14" t="s">
        <v>34</v>
      </c>
      <c r="C71" s="14"/>
      <c r="D71" s="14"/>
      <c r="E71" s="14"/>
      <c r="F71" s="18">
        <f>ROUND(F6+F23-F70,5)</f>
        <v>-47007.34</v>
      </c>
      <c r="G71" s="14"/>
      <c r="H71" s="18">
        <f>ROUND(H6+H23-H70,5)</f>
        <v>-34705</v>
      </c>
      <c r="I71" s="14"/>
      <c r="J71" s="18">
        <f t="shared" si="1"/>
        <v>-12302.34</v>
      </c>
      <c r="L71" s="26"/>
    </row>
    <row r="72" spans="1:12" ht="30" customHeight="1">
      <c r="A72" s="14"/>
      <c r="B72" s="14" t="s">
        <v>35</v>
      </c>
      <c r="C72" s="14"/>
      <c r="D72" s="14"/>
      <c r="E72" s="14"/>
      <c r="F72" s="18"/>
      <c r="G72" s="14"/>
      <c r="H72" s="18"/>
      <c r="I72" s="14"/>
      <c r="J72" s="18"/>
      <c r="L72" s="26"/>
    </row>
    <row r="73" spans="1:12" ht="15.75">
      <c r="A73" s="14"/>
      <c r="B73" s="14"/>
      <c r="C73" s="14" t="s">
        <v>36</v>
      </c>
      <c r="D73" s="14"/>
      <c r="E73" s="14"/>
      <c r="F73" s="18"/>
      <c r="G73" s="14"/>
      <c r="H73" s="18"/>
      <c r="I73" s="14"/>
      <c r="J73" s="18"/>
      <c r="L73" s="26"/>
    </row>
    <row r="74" spans="1:12" ht="15.75">
      <c r="A74" s="14"/>
      <c r="B74" s="14"/>
      <c r="C74" s="14"/>
      <c r="D74" s="14" t="s">
        <v>133</v>
      </c>
      <c r="E74" s="14"/>
      <c r="F74" s="18">
        <v>19</v>
      </c>
      <c r="G74" s="14"/>
      <c r="H74" s="18">
        <v>0</v>
      </c>
      <c r="I74" s="14"/>
      <c r="J74" s="18">
        <f t="shared" ref="J74:J81" si="2">ROUND((F74-H74),5)</f>
        <v>19</v>
      </c>
      <c r="L74" s="26"/>
    </row>
    <row r="75" spans="1:12" ht="15.75">
      <c r="A75" s="14"/>
      <c r="B75" s="14"/>
      <c r="C75" s="14"/>
      <c r="D75" s="14" t="s">
        <v>134</v>
      </c>
      <c r="E75" s="14"/>
      <c r="F75" s="18">
        <f>11463+514</f>
        <v>11977</v>
      </c>
      <c r="G75" s="14"/>
      <c r="H75" s="18">
        <v>9000</v>
      </c>
      <c r="I75" s="14"/>
      <c r="J75" s="18">
        <f t="shared" si="2"/>
        <v>2977</v>
      </c>
      <c r="L75" s="26"/>
    </row>
    <row r="76" spans="1:12" ht="15.75">
      <c r="A76" s="14"/>
      <c r="B76" s="14"/>
      <c r="C76" s="14"/>
      <c r="D76" s="14" t="s">
        <v>135</v>
      </c>
      <c r="E76" s="14"/>
      <c r="F76" s="18">
        <f>-25414-9573</f>
        <v>-34987</v>
      </c>
      <c r="G76" s="14"/>
      <c r="H76" s="18">
        <v>0</v>
      </c>
      <c r="I76" s="14"/>
      <c r="J76" s="18">
        <f t="shared" si="2"/>
        <v>-34987</v>
      </c>
      <c r="L76" s="7"/>
    </row>
    <row r="77" spans="1:12" ht="15.75">
      <c r="A77" s="14"/>
      <c r="B77" s="14"/>
      <c r="C77" s="14"/>
      <c r="D77" s="14" t="s">
        <v>136</v>
      </c>
      <c r="E77" s="14"/>
      <c r="F77" s="18">
        <f>49507+11365</f>
        <v>60872</v>
      </c>
      <c r="G77" s="14"/>
      <c r="H77" s="18">
        <v>10800</v>
      </c>
      <c r="I77" s="14"/>
      <c r="J77" s="18">
        <f t="shared" si="2"/>
        <v>50072</v>
      </c>
      <c r="L77" s="7"/>
    </row>
    <row r="78" spans="1:12" ht="16.5" thickBot="1">
      <c r="A78" s="14"/>
      <c r="B78" s="14"/>
      <c r="C78" s="14"/>
      <c r="D78" s="14" t="s">
        <v>137</v>
      </c>
      <c r="E78" s="14"/>
      <c r="F78" s="20">
        <f>-2460-875</f>
        <v>-3335</v>
      </c>
      <c r="G78" s="14"/>
      <c r="H78" s="20">
        <v>-3000</v>
      </c>
      <c r="I78" s="14"/>
      <c r="J78" s="20">
        <f t="shared" si="2"/>
        <v>-335</v>
      </c>
      <c r="L78" s="7"/>
    </row>
    <row r="79" spans="1:12" ht="16.5" thickBot="1">
      <c r="A79" s="14"/>
      <c r="B79" s="14"/>
      <c r="C79" s="14" t="s">
        <v>37</v>
      </c>
      <c r="D79" s="14"/>
      <c r="E79" s="14"/>
      <c r="F79" s="22">
        <f>ROUND(SUM(F73:F78),5)</f>
        <v>34546</v>
      </c>
      <c r="G79" s="14"/>
      <c r="H79" s="22">
        <f>ROUND(SUM(H73:H78),5)</f>
        <v>16800</v>
      </c>
      <c r="I79" s="14"/>
      <c r="J79" s="22">
        <f t="shared" si="2"/>
        <v>17746</v>
      </c>
      <c r="L79" s="35" t="s">
        <v>189</v>
      </c>
    </row>
    <row r="80" spans="1:12" ht="30" customHeight="1" thickBot="1">
      <c r="A80" s="14"/>
      <c r="B80" s="14" t="s">
        <v>38</v>
      </c>
      <c r="C80" s="14"/>
      <c r="D80" s="14"/>
      <c r="E80" s="14"/>
      <c r="F80" s="22">
        <f>ROUND(F72+F79,5)</f>
        <v>34546</v>
      </c>
      <c r="G80" s="14"/>
      <c r="H80" s="22">
        <f>ROUND(H72+H79,5)</f>
        <v>16800</v>
      </c>
      <c r="I80" s="14"/>
      <c r="J80" s="22">
        <f t="shared" si="2"/>
        <v>17746</v>
      </c>
      <c r="L80" s="7"/>
    </row>
    <row r="81" spans="1:10" s="3" customFormat="1" ht="30" customHeight="1" thickBot="1">
      <c r="A81" s="14" t="s">
        <v>25</v>
      </c>
      <c r="B81" s="14"/>
      <c r="C81" s="14"/>
      <c r="D81" s="14"/>
      <c r="E81" s="14"/>
      <c r="F81" s="23">
        <f>ROUND(F71+F80,5)</f>
        <v>-12461.34</v>
      </c>
      <c r="G81" s="6"/>
      <c r="H81" s="23">
        <f>ROUND(H71+H80,5)</f>
        <v>-17905</v>
      </c>
      <c r="I81" s="6"/>
      <c r="J81" s="23">
        <f t="shared" si="2"/>
        <v>5443.66</v>
      </c>
    </row>
    <row r="82" spans="1:10" ht="16.5" thickTop="1">
      <c r="A82" s="16"/>
      <c r="B82" s="16"/>
      <c r="C82" s="16"/>
      <c r="D82" s="16"/>
      <c r="E82" s="16"/>
      <c r="F82" s="17"/>
      <c r="G82" s="17"/>
      <c r="H82" s="17"/>
      <c r="I82" s="17"/>
      <c r="J82" s="17"/>
    </row>
  </sheetData>
  <mergeCells count="3">
    <mergeCell ref="A1:L1"/>
    <mergeCell ref="A2:L2"/>
    <mergeCell ref="A3:L3"/>
  </mergeCells>
  <pageMargins left="0.25" right="0.25" top="0.75" bottom="0.75" header="0.3" footer="0.3"/>
  <pageSetup scale="63" fitToHeight="0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1776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17761" r:id="rId4" name="FILTER"/>
      </mc:Fallback>
    </mc:AlternateContent>
    <mc:AlternateContent xmlns:mc="http://schemas.openxmlformats.org/markup-compatibility/2006">
      <mc:Choice Requires="x14">
        <control shapeId="11776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17762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F39"/>
  <sheetViews>
    <sheetView tabSelected="1" topLeftCell="A13" workbookViewId="0">
      <selection activeCell="H33" sqref="H33"/>
    </sheetView>
  </sheetViews>
  <sheetFormatPr defaultRowHeight="15"/>
  <cols>
    <col min="1" max="4" width="3" style="1" customWidth="1"/>
    <col min="5" max="5" width="48.7109375" style="1" bestFit="1" customWidth="1"/>
    <col min="6" max="6" width="17.140625" style="2" bestFit="1" customWidth="1"/>
  </cols>
  <sheetData>
    <row r="1" spans="1:6" ht="15.75">
      <c r="A1" s="37" t="s">
        <v>42</v>
      </c>
      <c r="B1" s="37"/>
      <c r="C1" s="37"/>
      <c r="D1" s="37"/>
      <c r="E1" s="37"/>
      <c r="F1" s="37"/>
    </row>
    <row r="2" spans="1:6" ht="15.75">
      <c r="A2" s="37" t="s">
        <v>190</v>
      </c>
      <c r="B2" s="37"/>
      <c r="C2" s="37"/>
      <c r="D2" s="37"/>
      <c r="E2" s="37"/>
      <c r="F2" s="37"/>
    </row>
    <row r="3" spans="1:6" ht="15.75">
      <c r="A3" s="37" t="s">
        <v>173</v>
      </c>
      <c r="B3" s="37"/>
      <c r="C3" s="37"/>
      <c r="D3" s="37"/>
      <c r="E3" s="37"/>
      <c r="F3" s="37"/>
    </row>
    <row r="4" spans="1:6" ht="15.75">
      <c r="A4" s="34"/>
      <c r="B4" s="34"/>
      <c r="C4" s="34"/>
      <c r="D4" s="34"/>
      <c r="E4" s="34"/>
      <c r="F4" s="34"/>
    </row>
    <row r="5" spans="1:6" s="4" customFormat="1" ht="16.5" thickBot="1">
      <c r="A5" s="10"/>
      <c r="B5" s="10"/>
      <c r="C5" s="10"/>
      <c r="D5" s="10"/>
      <c r="E5" s="10"/>
      <c r="F5" s="28" t="s">
        <v>174</v>
      </c>
    </row>
    <row r="6" spans="1:6" ht="16.5" thickTop="1">
      <c r="A6" s="14"/>
      <c r="B6" s="14"/>
      <c r="C6" s="14" t="s">
        <v>155</v>
      </c>
      <c r="D6" s="14"/>
      <c r="E6" s="14"/>
      <c r="F6" s="36"/>
    </row>
    <row r="7" spans="1:6" ht="15.75">
      <c r="A7" s="14"/>
      <c r="B7" s="14"/>
      <c r="C7" s="14"/>
      <c r="D7" s="14" t="s">
        <v>25</v>
      </c>
      <c r="E7" s="14"/>
      <c r="F7" s="18">
        <f>-27235+1431+13343</f>
        <v>-12461</v>
      </c>
    </row>
    <row r="8" spans="1:6" ht="15.75">
      <c r="A8" s="14"/>
      <c r="B8" s="14"/>
      <c r="C8" s="14"/>
      <c r="D8" s="14" t="s">
        <v>156</v>
      </c>
      <c r="E8" s="14"/>
      <c r="F8" s="18"/>
    </row>
    <row r="9" spans="1:6" ht="15.75">
      <c r="A9" s="14"/>
      <c r="B9" s="14"/>
      <c r="C9" s="14"/>
      <c r="D9" s="14" t="s">
        <v>157</v>
      </c>
      <c r="E9" s="14"/>
      <c r="F9" s="18"/>
    </row>
    <row r="10" spans="1:6" ht="15.75">
      <c r="A10" s="14"/>
      <c r="B10" s="14"/>
      <c r="C10" s="14"/>
      <c r="D10" s="14"/>
      <c r="E10" s="14" t="s">
        <v>54</v>
      </c>
      <c r="F10" s="18">
        <v>-5568</v>
      </c>
    </row>
    <row r="11" spans="1:6" ht="15.75">
      <c r="A11" s="14"/>
      <c r="B11" s="14"/>
      <c r="C11" s="14"/>
      <c r="D11" s="14"/>
      <c r="E11" s="14" t="s">
        <v>55</v>
      </c>
      <c r="F11" s="18">
        <v>-23290</v>
      </c>
    </row>
    <row r="12" spans="1:6" ht="15.75">
      <c r="A12" s="14"/>
      <c r="B12" s="14"/>
      <c r="C12" s="14"/>
      <c r="D12" s="14"/>
      <c r="E12" s="14" t="s">
        <v>56</v>
      </c>
      <c r="F12" s="18">
        <v>-1650</v>
      </c>
    </row>
    <row r="13" spans="1:6" ht="15.75">
      <c r="A13" s="14"/>
      <c r="B13" s="14"/>
      <c r="C13" s="14"/>
      <c r="D13" s="14"/>
      <c r="E13" s="14" t="s">
        <v>57</v>
      </c>
      <c r="F13" s="18">
        <v>3084</v>
      </c>
    </row>
    <row r="14" spans="1:6" ht="15.75">
      <c r="A14" s="14"/>
      <c r="B14" s="14"/>
      <c r="C14" s="14"/>
      <c r="D14" s="14"/>
      <c r="E14" s="14" t="s">
        <v>58</v>
      </c>
      <c r="F14" s="18">
        <v>1533</v>
      </c>
    </row>
    <row r="15" spans="1:6" ht="15.75">
      <c r="A15" s="14"/>
      <c r="B15" s="14"/>
      <c r="C15" s="14"/>
      <c r="D15" s="14"/>
      <c r="E15" s="14" t="s">
        <v>59</v>
      </c>
      <c r="F15" s="18">
        <v>-10358</v>
      </c>
    </row>
    <row r="16" spans="1:6" ht="15.75">
      <c r="A16" s="14"/>
      <c r="B16" s="14"/>
      <c r="C16" s="14"/>
      <c r="D16" s="14"/>
      <c r="E16" s="14" t="s">
        <v>154</v>
      </c>
      <c r="F16" s="18">
        <v>3289</v>
      </c>
    </row>
    <row r="17" spans="1:6" ht="15.75">
      <c r="A17" s="14"/>
      <c r="B17" s="14"/>
      <c r="C17" s="14"/>
      <c r="D17" s="14"/>
      <c r="E17" s="14" t="s">
        <v>65</v>
      </c>
      <c r="F17" s="18">
        <v>870</v>
      </c>
    </row>
    <row r="18" spans="1:6" ht="15.75">
      <c r="A18" s="14"/>
      <c r="B18" s="14"/>
      <c r="C18" s="14"/>
      <c r="D18" s="14"/>
      <c r="E18" s="14" t="s">
        <v>64</v>
      </c>
      <c r="F18" s="18">
        <v>270</v>
      </c>
    </row>
    <row r="19" spans="1:6" ht="15.75">
      <c r="A19" s="14"/>
      <c r="B19" s="14"/>
      <c r="C19" s="14"/>
      <c r="D19" s="14"/>
      <c r="E19" s="14" t="s">
        <v>63</v>
      </c>
      <c r="F19" s="18">
        <v>2070</v>
      </c>
    </row>
    <row r="20" spans="1:6" ht="15.75">
      <c r="A20" s="14"/>
      <c r="B20" s="14"/>
      <c r="C20" s="14"/>
      <c r="D20" s="14"/>
      <c r="E20" s="14" t="s">
        <v>67</v>
      </c>
      <c r="F20" s="18">
        <f>28681-3084</f>
        <v>25597</v>
      </c>
    </row>
    <row r="21" spans="1:6" ht="15.75">
      <c r="A21" s="14"/>
      <c r="B21" s="14"/>
      <c r="C21" s="14"/>
      <c r="D21" s="14"/>
      <c r="E21" s="14" t="s">
        <v>68</v>
      </c>
      <c r="F21" s="18">
        <v>-879</v>
      </c>
    </row>
    <row r="22" spans="1:6" ht="15.75">
      <c r="A22" s="14"/>
      <c r="B22" s="14"/>
      <c r="C22" s="14"/>
      <c r="D22" s="14"/>
      <c r="E22" s="14" t="s">
        <v>71</v>
      </c>
      <c r="F22" s="18">
        <v>-3482</v>
      </c>
    </row>
    <row r="23" spans="1:6" ht="15.75">
      <c r="A23" s="14"/>
      <c r="B23" s="14"/>
      <c r="C23" s="14"/>
      <c r="D23" s="14"/>
      <c r="E23" s="14" t="s">
        <v>70</v>
      </c>
      <c r="F23" s="18">
        <v>-2479</v>
      </c>
    </row>
    <row r="24" spans="1:6" ht="15.75">
      <c r="A24" s="14"/>
      <c r="B24" s="14"/>
      <c r="C24" s="14"/>
      <c r="D24" s="14"/>
      <c r="E24" s="14" t="s">
        <v>171</v>
      </c>
      <c r="F24" s="18">
        <v>830</v>
      </c>
    </row>
    <row r="25" spans="1:6" ht="15.75">
      <c r="A25" s="14"/>
      <c r="B25" s="14"/>
      <c r="C25" s="14"/>
      <c r="D25" s="14"/>
      <c r="E25" s="14" t="s">
        <v>69</v>
      </c>
      <c r="F25" s="18">
        <v>-12000</v>
      </c>
    </row>
    <row r="26" spans="1:6" ht="15.75">
      <c r="A26" s="14"/>
      <c r="B26" s="14"/>
      <c r="C26" s="14"/>
      <c r="D26" s="14"/>
      <c r="E26" s="14" t="s">
        <v>73</v>
      </c>
      <c r="F26" s="18">
        <v>502000</v>
      </c>
    </row>
    <row r="27" spans="1:6" ht="15.75">
      <c r="A27" s="14"/>
      <c r="B27" s="14"/>
      <c r="C27" s="14"/>
      <c r="D27" s="14"/>
      <c r="E27" s="14" t="s">
        <v>158</v>
      </c>
      <c r="F27" s="18">
        <v>-16061</v>
      </c>
    </row>
    <row r="28" spans="1:6" ht="16.5" thickBot="1">
      <c r="A28" s="14"/>
      <c r="B28" s="14"/>
      <c r="C28" s="14"/>
      <c r="D28" s="14"/>
      <c r="E28" s="14" t="s">
        <v>74</v>
      </c>
      <c r="F28" s="19">
        <v>86795</v>
      </c>
    </row>
    <row r="29" spans="1:6" ht="15.75">
      <c r="A29" s="14"/>
      <c r="B29" s="14"/>
      <c r="C29" s="14" t="s">
        <v>159</v>
      </c>
      <c r="D29" s="14"/>
      <c r="E29" s="14"/>
      <c r="F29" s="18">
        <f>ROUND(SUM(F6:F7)+SUM(F10:F28),5)</f>
        <v>538110</v>
      </c>
    </row>
    <row r="30" spans="1:6" ht="30" customHeight="1">
      <c r="A30" s="14"/>
      <c r="B30" s="14"/>
      <c r="C30" s="14" t="s">
        <v>160</v>
      </c>
      <c r="D30" s="14"/>
      <c r="E30" s="14"/>
      <c r="F30" s="18"/>
    </row>
    <row r="31" spans="1:6" ht="16.5" thickBot="1">
      <c r="A31" s="14"/>
      <c r="B31" s="14"/>
      <c r="C31" s="14"/>
      <c r="D31" s="14" t="s">
        <v>66</v>
      </c>
      <c r="E31" s="14"/>
      <c r="F31" s="19">
        <f>-33096+1653</f>
        <v>-31443</v>
      </c>
    </row>
    <row r="32" spans="1:6" ht="15.75">
      <c r="A32" s="14"/>
      <c r="B32" s="14"/>
      <c r="C32" s="14" t="s">
        <v>161</v>
      </c>
      <c r="D32" s="14"/>
      <c r="E32" s="14"/>
      <c r="F32" s="18">
        <f>ROUND(SUM(F30:F31),5)</f>
        <v>-31443</v>
      </c>
    </row>
    <row r="33" spans="1:6" ht="30" customHeight="1">
      <c r="A33" s="14"/>
      <c r="B33" s="14"/>
      <c r="C33" s="14" t="s">
        <v>162</v>
      </c>
      <c r="D33" s="14"/>
      <c r="E33" s="14"/>
      <c r="F33" s="18"/>
    </row>
    <row r="34" spans="1:6" ht="16.5" thickBot="1">
      <c r="A34" s="14"/>
      <c r="B34" s="14"/>
      <c r="C34" s="14"/>
      <c r="D34" s="14" t="s">
        <v>75</v>
      </c>
      <c r="E34" s="14"/>
      <c r="F34" s="20">
        <v>-1517</v>
      </c>
    </row>
    <row r="35" spans="1:6" ht="16.5" thickBot="1">
      <c r="A35" s="14"/>
      <c r="B35" s="14"/>
      <c r="C35" s="14" t="s">
        <v>163</v>
      </c>
      <c r="D35" s="14"/>
      <c r="E35" s="14"/>
      <c r="F35" s="21">
        <f>ROUND(SUM(F33:F34),5)</f>
        <v>-1517</v>
      </c>
    </row>
    <row r="36" spans="1:6" ht="30" customHeight="1">
      <c r="A36" s="14"/>
      <c r="B36" s="14" t="s">
        <v>164</v>
      </c>
      <c r="C36" s="14"/>
      <c r="D36" s="14"/>
      <c r="E36" s="14"/>
      <c r="F36" s="18">
        <f>ROUND(F29+F32+F35,5)</f>
        <v>505150</v>
      </c>
    </row>
    <row r="37" spans="1:6" ht="30" customHeight="1" thickBot="1">
      <c r="A37" s="14"/>
      <c r="B37" s="14" t="s">
        <v>165</v>
      </c>
      <c r="C37" s="14"/>
      <c r="D37" s="14"/>
      <c r="E37" s="14"/>
      <c r="F37" s="20">
        <f>16046+7720</f>
        <v>23766</v>
      </c>
    </row>
    <row r="38" spans="1:6" s="3" customFormat="1" ht="15.95" customHeight="1" thickBot="1">
      <c r="A38" s="14" t="s">
        <v>166</v>
      </c>
      <c r="B38" s="14"/>
      <c r="C38" s="14"/>
      <c r="D38" s="14"/>
      <c r="E38" s="14"/>
      <c r="F38" s="23">
        <f>ROUND(SUM(F36:F37),5)</f>
        <v>528916</v>
      </c>
    </row>
    <row r="39" spans="1:6" ht="16.5" thickTop="1">
      <c r="A39" s="16"/>
      <c r="B39" s="16"/>
      <c r="C39" s="16"/>
      <c r="D39" s="16"/>
      <c r="E39" s="16"/>
      <c r="F39" s="17"/>
    </row>
  </sheetData>
  <mergeCells count="3">
    <mergeCell ref="A1:F1"/>
    <mergeCell ref="A2:F2"/>
    <mergeCell ref="A3:F3"/>
  </mergeCells>
  <pageMargins left="0.7" right="0.7" top="0.75" bottom="0.75" header="0.1" footer="0.3"/>
  <pageSetup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1981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19810" r:id="rId4" name="HEADER"/>
      </mc:Fallback>
    </mc:AlternateContent>
    <mc:AlternateContent xmlns:mc="http://schemas.openxmlformats.org/markup-compatibility/2006">
      <mc:Choice Requires="x14">
        <control shapeId="11980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19809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Balance Sheet</vt:lpstr>
      <vt:lpstr>Income Statement</vt:lpstr>
      <vt:lpstr>Budget vs Actual</vt:lpstr>
      <vt:lpstr>Cash Flow</vt:lpstr>
      <vt:lpstr>Sheet2</vt:lpstr>
      <vt:lpstr>Sheet3</vt:lpstr>
      <vt:lpstr>'Balance Sheet'!Print_Titles</vt:lpstr>
      <vt:lpstr>'Budget vs Actual'!Print_Titles</vt:lpstr>
      <vt:lpstr>'Income Statement'!Print_Titles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Pete Thompson</cp:lastModifiedBy>
  <cp:lastPrinted>2016-04-14T19:29:40Z</cp:lastPrinted>
  <dcterms:created xsi:type="dcterms:W3CDTF">2014-01-21T17:56:46Z</dcterms:created>
  <dcterms:modified xsi:type="dcterms:W3CDTF">2016-04-14T19:30:54Z</dcterms:modified>
</cp:coreProperties>
</file>