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kobelt/Desktop/Rate Model/"/>
    </mc:Choice>
  </mc:AlternateContent>
  <xr:revisionPtr revIDLastSave="0" documentId="13_ncr:1_{CFC9F32A-4FCE-334E-BC14-A2FAC8FAAED3}" xr6:coauthVersionLast="47" xr6:coauthVersionMax="47" xr10:uidLastSave="{00000000-0000-0000-0000-000000000000}"/>
  <bookViews>
    <workbookView xWindow="5820" yWindow="1360" windowWidth="26340" windowHeight="17220" tabRatio="884" xr2:uid="{00000000-000D-0000-FFFF-FFFF00000000}"/>
  </bookViews>
  <sheets>
    <sheet name="January 1, 2026" sheetId="15" r:id="rId1"/>
    <sheet name="CODB" sheetId="16" r:id="rId2"/>
    <sheet name="HPC_7.1.24" sheetId="1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4" i="16" l="1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C17" i="15" l="1"/>
  <c r="C18" i="15" s="1"/>
  <c r="C7" i="15"/>
  <c r="I3" i="15"/>
  <c r="E55" i="13"/>
  <c r="J54" i="13"/>
  <c r="L6" i="13"/>
  <c r="L4" i="13"/>
  <c r="L3" i="13"/>
  <c r="J3" i="13"/>
  <c r="I5" i="15" l="1"/>
  <c r="C19" i="15"/>
  <c r="C11" i="15"/>
  <c r="C22" i="15"/>
  <c r="C23" i="15" s="1"/>
  <c r="C13" i="15"/>
  <c r="I4" i="15" s="1"/>
  <c r="C25" i="15" l="1"/>
  <c r="C24" i="15"/>
  <c r="D17" i="13"/>
  <c r="C17" i="13"/>
  <c r="J5" i="13" s="1"/>
  <c r="D7" i="13"/>
  <c r="C7" i="13"/>
  <c r="H5" i="13"/>
  <c r="C10" i="13" s="1"/>
  <c r="I6" i="15" l="1"/>
  <c r="C32" i="15"/>
  <c r="D18" i="13"/>
  <c r="L5" i="13"/>
  <c r="C13" i="13"/>
  <c r="J4" i="13" s="1"/>
  <c r="C22" i="13"/>
  <c r="C23" i="13" s="1"/>
  <c r="C11" i="13"/>
  <c r="D19" i="13"/>
  <c r="D34" i="13"/>
  <c r="C18" i="13"/>
  <c r="I7" i="15" l="1"/>
  <c r="C42" i="15"/>
  <c r="D44" i="13"/>
  <c r="L7" i="13"/>
  <c r="C25" i="13"/>
  <c r="C24" i="13"/>
  <c r="D45" i="13"/>
  <c r="L8" i="13" s="1"/>
  <c r="C19" i="13"/>
  <c r="C43" i="15" l="1"/>
  <c r="I8" i="15" s="1"/>
  <c r="I9" i="15" s="1"/>
  <c r="I13" i="15" s="1"/>
  <c r="I15" i="15" s="1"/>
  <c r="I16" i="15" s="1"/>
  <c r="D55" i="13"/>
  <c r="C34" i="13"/>
  <c r="C44" i="13" s="1"/>
  <c r="J6" i="13"/>
  <c r="L9" i="13"/>
  <c r="M8" i="13" s="1"/>
  <c r="C45" i="13"/>
  <c r="I17" i="15" l="1"/>
  <c r="C53" i="15"/>
  <c r="C55" i="13"/>
  <c r="J8" i="13"/>
  <c r="M4" i="13"/>
  <c r="M3" i="13"/>
  <c r="M6" i="13"/>
  <c r="M5" i="13"/>
  <c r="J7" i="13"/>
  <c r="M7" i="13"/>
  <c r="J3" i="15" l="1"/>
  <c r="J5" i="15"/>
  <c r="J4" i="15"/>
  <c r="J6" i="15"/>
  <c r="J7" i="15"/>
  <c r="J8" i="15"/>
  <c r="M9" i="13"/>
  <c r="J9" i="13"/>
  <c r="K7" i="13"/>
  <c r="J9" i="15" l="1"/>
  <c r="K3" i="13"/>
  <c r="K5" i="13"/>
  <c r="K4" i="13"/>
  <c r="K6" i="13"/>
  <c r="K8" i="13"/>
  <c r="K9" i="13" l="1"/>
</calcChain>
</file>

<file path=xl/sharedStrings.xml><?xml version="1.0" encoding="utf-8"?>
<sst xmlns="http://schemas.openxmlformats.org/spreadsheetml/2006/main" count="247" uniqueCount="163">
  <si>
    <t>Homemaker/Personal Care Rate Model</t>
  </si>
  <si>
    <t>Agency Homemaker/
Personal Care</t>
  </si>
  <si>
    <t>Independent Homemaker/
Personal Care</t>
  </si>
  <si>
    <t>Homemaker/Personal Care</t>
  </si>
  <si>
    <t>% Increase</t>
  </si>
  <si>
    <r>
      <t>Hourly Wage</t>
    </r>
    <r>
      <rPr>
        <vertAlign val="superscript"/>
        <sz val="10"/>
        <rFont val="Times New Roman"/>
        <family val="1"/>
      </rPr>
      <t>1</t>
    </r>
  </si>
  <si>
    <t>Annual Wage</t>
  </si>
  <si>
    <t>Supervisor</t>
  </si>
  <si>
    <r>
      <t>Hourly Wage</t>
    </r>
    <r>
      <rPr>
        <vertAlign val="superscript"/>
        <sz val="10"/>
        <rFont val="Times New Roman"/>
        <family val="1"/>
      </rPr>
      <t>2</t>
    </r>
  </si>
  <si>
    <t>Supervisory level</t>
  </si>
  <si>
    <t>Hourly factor</t>
  </si>
  <si>
    <t>ERE as a Pct. of Wages</t>
  </si>
  <si>
    <t>Hourly ERE Cost</t>
  </si>
  <si>
    <r>
      <t xml:space="preserve">Hourly Compensation
     </t>
    </r>
    <r>
      <rPr>
        <i/>
        <sz val="10"/>
        <rFont val="Times New Roman"/>
        <family val="1"/>
      </rPr>
      <t>(wages + ERE)</t>
    </r>
  </si>
  <si>
    <r>
      <t xml:space="preserve">Annual Compensation
     </t>
    </r>
    <r>
      <rPr>
        <i/>
        <sz val="10"/>
        <rFont val="Times New Roman"/>
        <family val="1"/>
      </rPr>
      <t>(wages + ERE)</t>
    </r>
  </si>
  <si>
    <r>
      <t xml:space="preserve">Hourly Factor
     </t>
    </r>
    <r>
      <rPr>
        <i/>
        <sz val="10"/>
        <rFont val="Times New Roman"/>
        <family val="1"/>
      </rPr>
      <t>(wages + ERE)</t>
    </r>
  </si>
  <si>
    <t>Productivity Assumptions</t>
  </si>
  <si>
    <t>-</t>
  </si>
  <si>
    <t>Total Hours</t>
  </si>
  <si>
    <t>Average travel after arrival at first client and before leaving last client</t>
  </si>
  <si>
    <t>Staff meetings, ISP meetings, etc.</t>
  </si>
  <si>
    <t>Down time</t>
  </si>
  <si>
    <t>Average on-site time; "Billable Hours"</t>
  </si>
  <si>
    <t>Productivity Adjustment</t>
  </si>
  <si>
    <t>Hourly Compensation After Adjustment</t>
  </si>
  <si>
    <t>Annual Compensation After Adjustment</t>
  </si>
  <si>
    <t>Mileage</t>
  </si>
  <si>
    <t>Number of Miles</t>
  </si>
  <si>
    <t>Amount per mile</t>
  </si>
  <si>
    <t>Total Mileage Amount</t>
  </si>
  <si>
    <t>Hourly mileage amount</t>
  </si>
  <si>
    <r>
      <t>Administrative Overhead</t>
    </r>
    <r>
      <rPr>
        <b/>
        <vertAlign val="superscript"/>
        <sz val="10"/>
        <rFont val="Times New Roman"/>
        <family val="1"/>
      </rPr>
      <t>3</t>
    </r>
  </si>
  <si>
    <t>Administrative Pct.</t>
  </si>
  <si>
    <t>Hourly compensation</t>
  </si>
  <si>
    <r>
      <t xml:space="preserve">Administrative Cost </t>
    </r>
    <r>
      <rPr>
        <b/>
        <i/>
        <sz val="8.5"/>
        <rFont val="Times New Roman"/>
        <family val="1"/>
      </rPr>
      <t>(Admin. Pct. X Hourly compensation)</t>
    </r>
  </si>
  <si>
    <t>OT</t>
  </si>
  <si>
    <t>Individual's Vacation and Other Adjustments</t>
  </si>
  <si>
    <t>Days in a year</t>
  </si>
  <si>
    <t>Number of days Individual does not use services</t>
  </si>
  <si>
    <t>Snow/Other Absent Days</t>
  </si>
  <si>
    <t>Days of Service</t>
  </si>
  <si>
    <t>Adjustment factor</t>
  </si>
  <si>
    <t>with Mileage</t>
  </si>
  <si>
    <t>Base Rate</t>
  </si>
  <si>
    <r>
      <t>1</t>
    </r>
    <r>
      <rPr>
        <sz val="9"/>
        <rFont val="Times New Roman"/>
        <family val="1"/>
      </rPr>
      <t>Hourly wages are from the Bureau of Labor Statistics average wages for workers in Ohio and inflated to July, 2005; increased by 0.98% on 7/1/14, by the proposed 6% on 1/1/16, then to $12.82 on 1/1/20, then to $13.23 on 1/1/21, and then by 4% on 1/1/22</t>
    </r>
  </si>
  <si>
    <r>
      <t>2</t>
    </r>
    <r>
      <rPr>
        <sz val="9"/>
        <rFont val="Times New Roman"/>
        <family val="1"/>
      </rPr>
      <t>First-Line Supervisors/Managers of Personal Service Workers</t>
    </r>
  </si>
  <si>
    <r>
      <t>3</t>
    </r>
    <r>
      <rPr>
        <sz val="9"/>
        <rFont val="Times New Roman"/>
        <family val="1"/>
      </rPr>
      <t>Includes staff training</t>
    </r>
  </si>
  <si>
    <t>Agency</t>
  </si>
  <si>
    <t>Independent</t>
  </si>
  <si>
    <t>Rate Component</t>
  </si>
  <si>
    <t>% of Rate</t>
  </si>
  <si>
    <t>Direct Care</t>
  </si>
  <si>
    <t>Direct Care Supervisor</t>
  </si>
  <si>
    <t>Direct Care ERE</t>
  </si>
  <si>
    <t>Direct Care Supervisor ERE</t>
  </si>
  <si>
    <t>Non-Billable Time Adjustment</t>
  </si>
  <si>
    <t>Admin/Training</t>
  </si>
  <si>
    <t>Total Rate</t>
  </si>
  <si>
    <t>SOC</t>
  </si>
  <si>
    <t>Mean</t>
  </si>
  <si>
    <t>Median</t>
  </si>
  <si>
    <t>31-0000</t>
  </si>
  <si>
    <t>First-Line Supervisors of Personal Service Workers</t>
  </si>
  <si>
    <t>75th Percentile</t>
  </si>
  <si>
    <t>Healthcare Support Occupations</t>
  </si>
  <si>
    <t>39-1020</t>
  </si>
  <si>
    <t>Health Care and Social Assistance</t>
  </si>
  <si>
    <t>Sector</t>
  </si>
  <si>
    <t>Series</t>
  </si>
  <si>
    <t>EREs</t>
  </si>
  <si>
    <t>Total Compensation</t>
  </si>
  <si>
    <t>Cost ($)</t>
  </si>
  <si>
    <t>Percent</t>
  </si>
  <si>
    <t>Wages &amp; Salaries</t>
  </si>
  <si>
    <t>Total Benefits</t>
  </si>
  <si>
    <t>Paid Leave</t>
  </si>
  <si>
    <t>Supplemental Pay</t>
  </si>
  <si>
    <t>Insurance</t>
  </si>
  <si>
    <t>Retirement &amp; Savings</t>
  </si>
  <si>
    <t>Legally Required Benefits</t>
  </si>
  <si>
    <t>Hourly Wage</t>
  </si>
  <si>
    <t>Direct hours (billable)</t>
  </si>
  <si>
    <t>Administrative Overhead</t>
  </si>
  <si>
    <t>30% EREs</t>
  </si>
  <si>
    <t>Title</t>
  </si>
  <si>
    <t>Total Compensation2</t>
  </si>
  <si>
    <t>Wages &amp; Salaries2</t>
  </si>
  <si>
    <t>Total Benefits2</t>
  </si>
  <si>
    <t>Paid Leave2</t>
  </si>
  <si>
    <t>Supplemental Pay2</t>
  </si>
  <si>
    <t>Insurance2</t>
  </si>
  <si>
    <t>Retirement &amp; Savings2</t>
  </si>
  <si>
    <t>Legally Required Benefits2</t>
  </si>
  <si>
    <t>$</t>
  </si>
  <si>
    <t>Health Care &amp; Social Assistance</t>
  </si>
  <si>
    <r>
      <t xml:space="preserve">Hourly Compensation
     </t>
    </r>
    <r>
      <rPr>
        <i/>
        <sz val="12"/>
        <rFont val="Aptos"/>
      </rPr>
      <t>(wages + ERE)</t>
    </r>
  </si>
  <si>
    <r>
      <t xml:space="preserve">Annual Compensation
     </t>
    </r>
    <r>
      <rPr>
        <i/>
        <sz val="12"/>
        <rFont val="Aptos"/>
      </rPr>
      <t>(wages + ERE)</t>
    </r>
  </si>
  <si>
    <r>
      <t xml:space="preserve">Hourly Factor
     </t>
    </r>
    <r>
      <rPr>
        <i/>
        <sz val="12"/>
        <rFont val="Aptos"/>
      </rPr>
      <t>(wages + ERE)</t>
    </r>
  </si>
  <si>
    <r>
      <t xml:space="preserve">Administrative Cost </t>
    </r>
    <r>
      <rPr>
        <b/>
        <i/>
        <sz val="12"/>
        <rFont val="Aptos"/>
      </rPr>
      <t>(Admin. Pct. X Hourly compensation)</t>
    </r>
  </si>
  <si>
    <t>Total Rate Provider Is Paid</t>
  </si>
  <si>
    <t>80% of Rate</t>
  </si>
  <si>
    <t>Wages - Hourly</t>
  </si>
  <si>
    <t>Non-billable time</t>
  </si>
  <si>
    <t>If we applied Access Rule (80/20)</t>
  </si>
  <si>
    <t>Admin</t>
  </si>
  <si>
    <t>Complex Care</t>
  </si>
  <si>
    <t>Behavior</t>
  </si>
  <si>
    <t>Longevity</t>
  </si>
  <si>
    <t>CODB Categories</t>
  </si>
  <si>
    <t>MARPP Regional price parities by MSA</t>
  </si>
  <si>
    <t>RPPs: All items (Index)</t>
  </si>
  <si>
    <t>Bureau of Economic Analysis</t>
  </si>
  <si>
    <t>Metropolitan Statistical Area</t>
  </si>
  <si>
    <t>GeoFips</t>
  </si>
  <si>
    <t>GeoName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</si>
  <si>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</si>
  <si>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</si>
  <si>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</si>
  <si>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</si>
  <si>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</si>
  <si>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</si>
  <si>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</si>
  <si>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</si>
  <si>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</si>
  <si>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</si>
  <si>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</si>
  <si>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</si>
  <si>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</si>
  <si>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</si>
  <si>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</si>
  <si>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10420</t>
  </si>
  <si>
    <t>Akron, OH (Metropolitan Statistical Area)</t>
  </si>
  <si>
    <t>15940</t>
  </si>
  <si>
    <t>Canton-Massillon, OH (Metropolitan Statistical Area)</t>
  </si>
  <si>
    <t>17140</t>
  </si>
  <si>
    <t>Cincinnati, OH-KY-IN (Metropolitan Statistical Area)</t>
  </si>
  <si>
    <t>17460</t>
  </si>
  <si>
    <t>Cleveland-Elyria, OH (Metropolitan Statistical Area)</t>
  </si>
  <si>
    <t>18140</t>
  </si>
  <si>
    <t>Columbus, OH (Metropolitan Statistical Area)</t>
  </si>
  <si>
    <t>19430</t>
  </si>
  <si>
    <t>Dayton-Kettering, OH (Metropolitan Statistical Area)</t>
  </si>
  <si>
    <t>26580</t>
  </si>
  <si>
    <t>Huntington-Ashland, WV-KY-OH (Metropolitan Statistical Area)</t>
  </si>
  <si>
    <t>30620</t>
  </si>
  <si>
    <t>Lima, OH (Metropolitan Statistical Area)</t>
  </si>
  <si>
    <t>31900</t>
  </si>
  <si>
    <t>Mansfield, OH (Metropolitan Statistical Area)</t>
  </si>
  <si>
    <t>44220</t>
  </si>
  <si>
    <t>Springfield, OH (Metropolitan Statistical Area)</t>
  </si>
  <si>
    <t>45780</t>
  </si>
  <si>
    <t>Toledo, OH (Metropolitan Statistical Area)</t>
  </si>
  <si>
    <t>48260</t>
  </si>
  <si>
    <t>Weirton-Steubenville, WV-OH (Metropolitan Statistical Area)</t>
  </si>
  <si>
    <t>48540</t>
  </si>
  <si>
    <t>Wheeling, WV-OH (Metropolitan Statistical Area)</t>
  </si>
  <si>
    <t>49660</t>
  </si>
  <si>
    <t>Youngstown-Warren-Boardman, OH-PA (Metropolitan Statistical Area)</t>
  </si>
  <si>
    <t>Legend / Footnotes:</t>
  </si>
  <si>
    <t>Metropolitan Areas are defined (geographically delineated) by the Office of Management and Budget (OMB) bulletin no. 20-01 issued March 6, 2020.</t>
  </si>
  <si>
    <t>Last updated: December 14, 2023-- new statistics for 2022; revised statistics for 2008-2021.</t>
  </si>
  <si>
    <t>5-Year Average</t>
  </si>
  <si>
    <t>avg = 90.5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</si>
</sst>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_);\(&quot;$&quot;#,##0.000\)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vertAlign val="superscript"/>
      <sz val="10"/>
      <name val="Times New Roman"/>
      <family val="1"/>
    </font>
    <font>
      <sz val="10"/>
      <color indexed="55"/>
      <name val="Times New Roman"/>
      <family val="1"/>
    </font>
    <font>
      <i/>
      <sz val="8.5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vertAlign val="superscript"/>
      <sz val="10"/>
      <name val="Times New Roman"/>
      <family val="1"/>
    </font>
    <font>
      <b/>
      <i/>
      <sz val="8.5"/>
      <name val="Times New Roman"/>
      <family val="1"/>
    </font>
    <font>
      <u/>
      <sz val="10"/>
      <name val="Times New Roman"/>
      <family val="1"/>
    </font>
    <font>
      <vertAlign val="superscript"/>
      <sz val="9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2"/>
      <name val="Aptos"/>
    </font>
    <font>
      <sz val="12"/>
      <color rgb="FF000000"/>
      <name val="Aptos"/>
    </font>
    <font>
      <b/>
      <sz val="12"/>
      <name val="Aptos"/>
    </font>
    <font>
      <sz val="12"/>
      <color rgb="FF333333"/>
      <name val="Aptos"/>
    </font>
    <font>
      <i/>
      <sz val="12"/>
      <name val="Aptos"/>
    </font>
    <font>
      <b/>
      <i/>
      <sz val="12"/>
      <name val="Aptos"/>
    </font>
    <font>
      <u/>
      <sz val="12"/>
      <name val="Aptos"/>
    </font>
    <font>
      <vertAlign val="superscript"/>
      <sz val="12"/>
      <name val="Aptos"/>
    </font>
    <font>
      <b/>
      <sz val="14"/>
      <name val="Calibri"/>
      <family val="2"/>
    </font>
    <font>
      <sz val="13"/>
      <name val="Calibri"/>
      <family val="2"/>
    </font>
    <font>
      <b/>
      <sz val="11"/>
      <color indexed="9"/>
      <name val="Calibri"/>
      <family val="2"/>
    </font>
    <font>
      <b/>
      <i/>
      <sz val="15"/>
      <name val="Calibri"/>
      <family val="2"/>
    </font>
    <font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darkGray">
        <bgColor indexed="1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Font="1"/>
    <xf numFmtId="0" fontId="2" fillId="0" borderId="1" xfId="0" applyFont="1" applyBorder="1"/>
    <xf numFmtId="0" fontId="4" fillId="0" borderId="2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left" indent="1"/>
    </xf>
    <xf numFmtId="0" fontId="2" fillId="0" borderId="5" xfId="0" applyFont="1" applyBorder="1" applyAlignment="1">
      <alignment wrapText="1"/>
    </xf>
    <xf numFmtId="7" fontId="3" fillId="0" borderId="3" xfId="2" applyNumberFormat="1" applyFont="1" applyBorder="1"/>
    <xf numFmtId="5" fontId="3" fillId="0" borderId="3" xfId="2" applyNumberFormat="1" applyFont="1" applyBorder="1"/>
    <xf numFmtId="0" fontId="2" fillId="0" borderId="4" xfId="0" applyFont="1" applyBorder="1"/>
    <xf numFmtId="164" fontId="3" fillId="0" borderId="3" xfId="2" applyNumberFormat="1" applyFont="1" applyBorder="1"/>
    <xf numFmtId="44" fontId="8" fillId="2" borderId="3" xfId="2" applyFont="1" applyFill="1" applyBorder="1"/>
    <xf numFmtId="164" fontId="8" fillId="2" borderId="3" xfId="2" applyNumberFormat="1" applyFont="1" applyFill="1" applyBorder="1"/>
    <xf numFmtId="0" fontId="3" fillId="0" borderId="5" xfId="0" applyFont="1" applyBorder="1" applyAlignment="1">
      <alignment horizontal="right" wrapText="1"/>
    </xf>
    <xf numFmtId="39" fontId="3" fillId="0" borderId="3" xfId="1" applyNumberFormat="1" applyFont="1" applyBorder="1" applyAlignment="1"/>
    <xf numFmtId="39" fontId="8" fillId="2" borderId="3" xfId="1" applyNumberFormat="1" applyFont="1" applyFill="1" applyBorder="1" applyAlignment="1"/>
    <xf numFmtId="0" fontId="3" fillId="0" borderId="4" xfId="0" applyFont="1" applyBorder="1"/>
    <xf numFmtId="0" fontId="3" fillId="0" borderId="5" xfId="0" applyFont="1" applyBorder="1" applyAlignment="1">
      <alignment wrapText="1"/>
    </xf>
    <xf numFmtId="44" fontId="9" fillId="0" borderId="3" xfId="2" applyFont="1" applyBorder="1" applyAlignment="1">
      <alignment wrapText="1"/>
    </xf>
    <xf numFmtId="0" fontId="2" fillId="0" borderId="2" xfId="0" applyFont="1" applyBorder="1" applyAlignment="1">
      <alignment wrapText="1"/>
    </xf>
    <xf numFmtId="9" fontId="3" fillId="0" borderId="6" xfId="3" applyFont="1" applyBorder="1"/>
    <xf numFmtId="9" fontId="3" fillId="0" borderId="3" xfId="3" applyFont="1" applyBorder="1"/>
    <xf numFmtId="7" fontId="3" fillId="0" borderId="3" xfId="3" applyNumberFormat="1" applyFont="1" applyBorder="1"/>
    <xf numFmtId="7" fontId="3" fillId="0" borderId="3" xfId="0" applyNumberFormat="1" applyFont="1" applyBorder="1"/>
    <xf numFmtId="7" fontId="3" fillId="0" borderId="0" xfId="0" applyNumberFormat="1" applyFont="1"/>
    <xf numFmtId="7" fontId="8" fillId="2" borderId="3" xfId="3" applyNumberFormat="1" applyFont="1" applyFill="1" applyBorder="1"/>
    <xf numFmtId="7" fontId="8" fillId="2" borderId="3" xfId="0" applyNumberFormat="1" applyFont="1" applyFill="1" applyBorder="1"/>
    <xf numFmtId="5" fontId="8" fillId="2" borderId="3" xfId="2" applyNumberFormat="1" applyFont="1" applyFill="1" applyBorder="1"/>
    <xf numFmtId="0" fontId="2" fillId="0" borderId="7" xfId="0" applyFont="1" applyBorder="1"/>
    <xf numFmtId="0" fontId="2" fillId="0" borderId="8" xfId="0" applyFont="1" applyBorder="1" applyAlignment="1">
      <alignment wrapText="1"/>
    </xf>
    <xf numFmtId="0" fontId="3" fillId="0" borderId="9" xfId="0" applyFont="1" applyBorder="1"/>
    <xf numFmtId="43" fontId="3" fillId="0" borderId="6" xfId="0" applyNumberFormat="1" applyFont="1" applyBorder="1"/>
    <xf numFmtId="0" fontId="2" fillId="0" borderId="4" xfId="0" quotePrefix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41" fontId="3" fillId="0" borderId="3" xfId="0" applyNumberFormat="1" applyFont="1" applyBorder="1"/>
    <xf numFmtId="0" fontId="2" fillId="0" borderId="4" xfId="0" quotePrefix="1" applyFont="1" applyBorder="1" applyAlignment="1">
      <alignment horizontal="right" vertical="top"/>
    </xf>
    <xf numFmtId="39" fontId="3" fillId="0" borderId="3" xfId="0" applyNumberFormat="1" applyFont="1" applyBorder="1"/>
    <xf numFmtId="0" fontId="11" fillId="0" borderId="4" xfId="0" quotePrefix="1" applyFont="1" applyBorder="1" applyAlignment="1">
      <alignment horizontal="right"/>
    </xf>
    <xf numFmtId="0" fontId="10" fillId="0" borderId="5" xfId="0" applyFont="1" applyBorder="1" applyAlignment="1">
      <alignment horizontal="left"/>
    </xf>
    <xf numFmtId="39" fontId="10" fillId="0" borderId="3" xfId="0" applyNumberFormat="1" applyFont="1" applyBorder="1"/>
    <xf numFmtId="39" fontId="3" fillId="0" borderId="0" xfId="0" applyNumberFormat="1" applyFont="1"/>
    <xf numFmtId="5" fontId="3" fillId="0" borderId="3" xfId="0" applyNumberFormat="1" applyFont="1" applyBorder="1"/>
    <xf numFmtId="0" fontId="3" fillId="0" borderId="6" xfId="0" applyFont="1" applyBorder="1"/>
    <xf numFmtId="37" fontId="3" fillId="0" borderId="3" xfId="0" applyNumberFormat="1" applyFont="1" applyBorder="1"/>
    <xf numFmtId="165" fontId="3" fillId="0" borderId="3" xfId="2" applyNumberFormat="1" applyFont="1" applyBorder="1"/>
    <xf numFmtId="0" fontId="2" fillId="0" borderId="4" xfId="0" applyFont="1" applyBorder="1" applyAlignment="1">
      <alignment horizontal="left"/>
    </xf>
    <xf numFmtId="7" fontId="3" fillId="0" borderId="9" xfId="0" applyNumberFormat="1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/>
    <xf numFmtId="0" fontId="2" fillId="0" borderId="4" xfId="0" applyFont="1" applyBorder="1" applyAlignment="1">
      <alignment horizontal="right"/>
    </xf>
    <xf numFmtId="37" fontId="14" fillId="0" borderId="3" xfId="0" applyNumberFormat="1" applyFont="1" applyBorder="1"/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right"/>
    </xf>
    <xf numFmtId="7" fontId="2" fillId="0" borderId="3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wrapText="1"/>
    </xf>
    <xf numFmtId="0" fontId="15" fillId="0" borderId="0" xfId="0" applyFont="1"/>
    <xf numFmtId="43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0" fontId="3" fillId="0" borderId="0" xfId="0" applyNumberFormat="1" applyFont="1"/>
    <xf numFmtId="9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7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7" fontId="2" fillId="3" borderId="0" xfId="0" applyNumberFormat="1" applyFont="1" applyFill="1"/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7" fontId="2" fillId="0" borderId="9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7" fontId="18" fillId="0" borderId="10" xfId="0" applyNumberFormat="1" applyFont="1" applyBorder="1" applyAlignment="1">
      <alignment horizontal="center" vertical="center" wrapText="1"/>
    </xf>
    <xf numFmtId="7" fontId="18" fillId="0" borderId="10" xfId="0" applyNumberFormat="1" applyFont="1" applyBorder="1" applyAlignment="1">
      <alignment horizontal="center"/>
    </xf>
    <xf numFmtId="9" fontId="18" fillId="0" borderId="10" xfId="0" applyNumberFormat="1" applyFont="1" applyBorder="1" applyAlignment="1">
      <alignment horizontal="center"/>
    </xf>
    <xf numFmtId="8" fontId="18" fillId="0" borderId="10" xfId="0" applyNumberFormat="1" applyFont="1" applyBorder="1" applyAlignment="1">
      <alignment horizontal="center"/>
    </xf>
    <xf numFmtId="7" fontId="19" fillId="0" borderId="10" xfId="0" applyNumberFormat="1" applyFont="1" applyBorder="1" applyAlignment="1">
      <alignment horizontal="center"/>
    </xf>
    <xf numFmtId="8" fontId="19" fillId="0" borderId="10" xfId="0" applyNumberFormat="1" applyFont="1" applyBorder="1" applyAlignment="1">
      <alignment horizontal="center"/>
    </xf>
    <xf numFmtId="9" fontId="19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8" fontId="0" fillId="0" borderId="0" xfId="0" applyNumberFormat="1"/>
    <xf numFmtId="7" fontId="19" fillId="0" borderId="10" xfId="0" applyNumberFormat="1" applyFont="1" applyBorder="1" applyAlignment="1">
      <alignment horizontal="left" wrapText="1"/>
    </xf>
    <xf numFmtId="0" fontId="19" fillId="0" borderId="10" xfId="0" applyFont="1" applyBorder="1" applyAlignment="1">
      <alignment horizontal="left" wrapText="1"/>
    </xf>
    <xf numFmtId="0" fontId="20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2" fillId="0" borderId="10" xfId="0" applyFont="1" applyBorder="1" applyAlignment="1">
      <alignment horizontal="center" vertical="center" wrapText="1"/>
    </xf>
    <xf numFmtId="7" fontId="22" fillId="0" borderId="10" xfId="0" applyNumberFormat="1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wrapText="1"/>
    </xf>
    <xf numFmtId="7" fontId="20" fillId="0" borderId="10" xfId="0" applyNumberFormat="1" applyFont="1" applyBorder="1" applyAlignment="1">
      <alignment horizontal="center" wrapText="1"/>
    </xf>
    <xf numFmtId="7" fontId="20" fillId="0" borderId="10" xfId="0" applyNumberFormat="1" applyFont="1" applyBorder="1" applyAlignment="1">
      <alignment horizontal="center"/>
    </xf>
    <xf numFmtId="9" fontId="20" fillId="0" borderId="10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1" xfId="0" applyFont="1" applyBorder="1"/>
    <xf numFmtId="0" fontId="22" fillId="0" borderId="2" xfId="0" applyFont="1" applyBorder="1" applyAlignment="1">
      <alignment wrapText="1"/>
    </xf>
    <xf numFmtId="0" fontId="20" fillId="0" borderId="3" xfId="0" applyFont="1" applyBorder="1" applyAlignment="1">
      <alignment horizontal="center" wrapText="1"/>
    </xf>
    <xf numFmtId="0" fontId="22" fillId="0" borderId="0" xfId="0" applyFont="1" applyAlignment="1">
      <alignment horizontal="right"/>
    </xf>
    <xf numFmtId="10" fontId="22" fillId="0" borderId="0" xfId="0" applyNumberFormat="1" applyFont="1" applyAlignment="1">
      <alignment horizontal="center"/>
    </xf>
    <xf numFmtId="0" fontId="20" fillId="0" borderId="4" xfId="0" applyFont="1" applyBorder="1" applyAlignment="1">
      <alignment horizontal="left" indent="1"/>
    </xf>
    <xf numFmtId="0" fontId="22" fillId="0" borderId="5" xfId="0" applyFont="1" applyBorder="1" applyAlignment="1">
      <alignment wrapText="1"/>
    </xf>
    <xf numFmtId="7" fontId="20" fillId="0" borderId="3" xfId="2" applyNumberFormat="1" applyFont="1" applyBorder="1"/>
    <xf numFmtId="7" fontId="20" fillId="0" borderId="0" xfId="0" applyNumberFormat="1" applyFont="1"/>
    <xf numFmtId="5" fontId="20" fillId="0" borderId="3" xfId="2" applyNumberFormat="1" applyFont="1" applyBorder="1"/>
    <xf numFmtId="10" fontId="20" fillId="0" borderId="0" xfId="0" applyNumberFormat="1" applyFont="1"/>
    <xf numFmtId="0" fontId="22" fillId="0" borderId="4" xfId="0" applyFont="1" applyBorder="1"/>
    <xf numFmtId="164" fontId="20" fillId="0" borderId="3" xfId="2" applyNumberFormat="1" applyFont="1" applyBorder="1"/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7" fontId="22" fillId="0" borderId="10" xfId="0" applyNumberFormat="1" applyFont="1" applyBorder="1" applyAlignment="1">
      <alignment horizontal="center"/>
    </xf>
    <xf numFmtId="9" fontId="22" fillId="0" borderId="10" xfId="0" applyNumberFormat="1" applyFont="1" applyBorder="1" applyAlignment="1">
      <alignment horizontal="center"/>
    </xf>
    <xf numFmtId="0" fontId="21" fillId="0" borderId="0" xfId="0" applyFont="1"/>
    <xf numFmtId="0" fontId="20" fillId="0" borderId="5" xfId="0" applyFont="1" applyBorder="1" applyAlignment="1">
      <alignment horizontal="right" wrapText="1"/>
    </xf>
    <xf numFmtId="39" fontId="20" fillId="0" borderId="3" xfId="1" applyNumberFormat="1" applyFont="1" applyBorder="1" applyAlignment="1"/>
    <xf numFmtId="0" fontId="20" fillId="0" borderId="4" xfId="0" applyFont="1" applyBorder="1"/>
    <xf numFmtId="0" fontId="20" fillId="0" borderId="5" xfId="0" applyFont="1" applyBorder="1" applyAlignment="1">
      <alignment wrapText="1"/>
    </xf>
    <xf numFmtId="44" fontId="24" fillId="0" borderId="3" xfId="2" applyFont="1" applyBorder="1" applyAlignment="1">
      <alignment wrapText="1"/>
    </xf>
    <xf numFmtId="9" fontId="20" fillId="0" borderId="6" xfId="3" applyFont="1" applyBorder="1"/>
    <xf numFmtId="9" fontId="20" fillId="0" borderId="0" xfId="0" applyNumberFormat="1" applyFont="1"/>
    <xf numFmtId="44" fontId="20" fillId="0" borderId="0" xfId="2" applyFont="1"/>
    <xf numFmtId="9" fontId="20" fillId="0" borderId="3" xfId="3" applyFont="1" applyBorder="1"/>
    <xf numFmtId="7" fontId="20" fillId="0" borderId="3" xfId="3" applyNumberFormat="1" applyFont="1" applyBorder="1"/>
    <xf numFmtId="0" fontId="20" fillId="0" borderId="5" xfId="0" applyFont="1" applyBorder="1" applyAlignment="1">
      <alignment horizontal="left" wrapText="1"/>
    </xf>
    <xf numFmtId="7" fontId="20" fillId="0" borderId="3" xfId="0" applyNumberFormat="1" applyFont="1" applyBorder="1"/>
    <xf numFmtId="6" fontId="20" fillId="0" borderId="0" xfId="0" applyNumberFormat="1" applyFont="1"/>
    <xf numFmtId="8" fontId="20" fillId="0" borderId="0" xfId="0" applyNumberFormat="1" applyFont="1"/>
    <xf numFmtId="0" fontId="22" fillId="0" borderId="4" xfId="0" applyFont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0" fontId="22" fillId="0" borderId="7" xfId="0" applyFont="1" applyBorder="1"/>
    <xf numFmtId="0" fontId="22" fillId="0" borderId="8" xfId="0" applyFont="1" applyBorder="1" applyAlignment="1">
      <alignment wrapText="1"/>
    </xf>
    <xf numFmtId="0" fontId="20" fillId="0" borderId="9" xfId="0" applyFont="1" applyBorder="1"/>
    <xf numFmtId="43" fontId="20" fillId="0" borderId="6" xfId="0" applyNumberFormat="1" applyFont="1" applyBorder="1"/>
    <xf numFmtId="0" fontId="22" fillId="0" borderId="4" xfId="0" quotePrefix="1" applyFont="1" applyBorder="1" applyAlignment="1">
      <alignment horizontal="right"/>
    </xf>
    <xf numFmtId="0" fontId="20" fillId="0" borderId="5" xfId="0" applyFont="1" applyBorder="1" applyAlignment="1">
      <alignment horizontal="left"/>
    </xf>
    <xf numFmtId="41" fontId="20" fillId="0" borderId="3" xfId="0" applyNumberFormat="1" applyFont="1" applyBorder="1"/>
    <xf numFmtId="0" fontId="22" fillId="0" borderId="4" xfId="0" quotePrefix="1" applyFont="1" applyBorder="1" applyAlignment="1">
      <alignment horizontal="right" vertical="top"/>
    </xf>
    <xf numFmtId="39" fontId="20" fillId="0" borderId="3" xfId="0" applyNumberFormat="1" applyFont="1" applyBorder="1"/>
    <xf numFmtId="43" fontId="20" fillId="0" borderId="0" xfId="0" applyNumberFormat="1" applyFont="1"/>
    <xf numFmtId="0" fontId="25" fillId="0" borderId="4" xfId="0" quotePrefix="1" applyFont="1" applyBorder="1" applyAlignment="1">
      <alignment horizontal="right"/>
    </xf>
    <xf numFmtId="0" fontId="24" fillId="0" borderId="5" xfId="0" applyFont="1" applyBorder="1" applyAlignment="1">
      <alignment horizontal="left"/>
    </xf>
    <xf numFmtId="39" fontId="24" fillId="0" borderId="3" xfId="0" applyNumberFormat="1" applyFont="1" applyBorder="1"/>
    <xf numFmtId="39" fontId="20" fillId="0" borderId="0" xfId="0" applyNumberFormat="1" applyFont="1"/>
    <xf numFmtId="5" fontId="20" fillId="0" borderId="3" xfId="0" applyNumberFormat="1" applyFont="1" applyBorder="1"/>
    <xf numFmtId="0" fontId="20" fillId="0" borderId="6" xfId="0" applyFont="1" applyBorder="1"/>
    <xf numFmtId="37" fontId="20" fillId="0" borderId="3" xfId="0" applyNumberFormat="1" applyFont="1" applyBorder="1"/>
    <xf numFmtId="165" fontId="20" fillId="0" borderId="3" xfId="2" applyNumberFormat="1" applyFont="1" applyBorder="1"/>
    <xf numFmtId="0" fontId="22" fillId="0" borderId="4" xfId="0" applyFont="1" applyBorder="1" applyAlignment="1">
      <alignment horizontal="left"/>
    </xf>
    <xf numFmtId="7" fontId="20" fillId="0" borderId="9" xfId="0" applyNumberFormat="1" applyFont="1" applyBorder="1"/>
    <xf numFmtId="0" fontId="20" fillId="0" borderId="5" xfId="0" applyFont="1" applyBorder="1" applyAlignment="1">
      <alignment horizontal="right"/>
    </xf>
    <xf numFmtId="0" fontId="20" fillId="0" borderId="3" xfId="0" applyFont="1" applyBorder="1"/>
    <xf numFmtId="0" fontId="22" fillId="0" borderId="4" xfId="0" applyFont="1" applyBorder="1" applyAlignment="1">
      <alignment horizontal="right"/>
    </xf>
    <xf numFmtId="37" fontId="26" fillId="0" borderId="3" xfId="0" applyNumberFormat="1" applyFont="1" applyBorder="1"/>
    <xf numFmtId="0" fontId="24" fillId="0" borderId="4" xfId="0" applyFont="1" applyBorder="1" applyAlignment="1">
      <alignment horizontal="right"/>
    </xf>
    <xf numFmtId="0" fontId="24" fillId="0" borderId="5" xfId="0" applyFont="1" applyBorder="1" applyAlignment="1">
      <alignment wrapText="1"/>
    </xf>
    <xf numFmtId="0" fontId="22" fillId="0" borderId="5" xfId="0" applyFont="1" applyBorder="1" applyAlignment="1">
      <alignment horizontal="right"/>
    </xf>
    <xf numFmtId="7" fontId="22" fillId="0" borderId="3" xfId="0" applyNumberFormat="1" applyFont="1" applyBorder="1"/>
    <xf numFmtId="0" fontId="22" fillId="0" borderId="8" xfId="0" applyFont="1" applyBorder="1" applyAlignment="1">
      <alignment horizontal="right"/>
    </xf>
    <xf numFmtId="7" fontId="22" fillId="0" borderId="0" xfId="0" applyNumberFormat="1" applyFont="1"/>
    <xf numFmtId="0" fontId="27" fillId="0" borderId="0" xfId="0" applyFont="1"/>
    <xf numFmtId="7" fontId="20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center"/>
    </xf>
    <xf numFmtId="7" fontId="22" fillId="0" borderId="9" xfId="0" applyNumberFormat="1" applyFont="1" applyBorder="1" applyAlignment="1">
      <alignment horizontal="right"/>
    </xf>
    <xf numFmtId="44" fontId="22" fillId="3" borderId="0" xfId="2" applyFont="1" applyFill="1"/>
    <xf numFmtId="7" fontId="20" fillId="3" borderId="3" xfId="2" applyNumberFormat="1" applyFont="1" applyFill="1" applyBorder="1"/>
    <xf numFmtId="0" fontId="1" fillId="0" borderId="0" xfId="0" applyFont="1"/>
    <xf numFmtId="0" fontId="30" fillId="4" borderId="11" xfId="0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22" fillId="0" borderId="4" xfId="0" applyFont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0" fontId="22" fillId="0" borderId="0" xfId="0" applyFont="1" applyAlignment="1">
      <alignment horizontal="center"/>
    </xf>
    <xf numFmtId="0" fontId="20" fillId="0" borderId="4" xfId="0" applyFont="1" applyBorder="1" applyAlignment="1">
      <alignment horizontal="left" wrapText="1"/>
    </xf>
    <xf numFmtId="0" fontId="20" fillId="0" borderId="5" xfId="0" applyFont="1" applyBorder="1" applyAlignment="1">
      <alignment horizontal="left" wrapText="1"/>
    </xf>
    <xf numFmtId="0" fontId="32" fillId="0" borderId="0" xfId="0" applyFont="1" applyAlignment="1">
      <alignment wrapText="1"/>
    </xf>
    <xf numFmtId="0" fontId="0" fillId="0" borderId="0" xfId="0"/>
    <xf numFmtId="0" fontId="28" fillId="0" borderId="0" xfId="0" applyFont="1"/>
    <xf numFmtId="0" fontId="29" fillId="0" borderId="0" xfId="0" applyFont="1"/>
    <xf numFmtId="0" fontId="31" fillId="0" borderId="0" xfId="0" applyFont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scheme val="none"/>
      </font>
    </dxf>
    <dxf>
      <font>
        <strike val="0"/>
        <outline val="0"/>
        <shadow val="0"/>
        <sz val="12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1092E9-4CE1-B744-ABAD-7946982D6CD5}" name="Table1" displayName="Table1" ref="M2:R5" totalsRowShown="0" headerRowDxfId="30" dataDxfId="29">
  <autoFilter ref="M2:R5" xr:uid="{CB1092E9-4CE1-B744-ABAD-7946982D6CD5}"/>
  <tableColumns count="6">
    <tableColumn id="1" xr3:uid="{5B9553AC-366D-EB4B-AFED-B5C7343F4E84}" name="SOC" dataDxfId="28"/>
    <tableColumn id="2" xr3:uid="{DC437DC3-2A82-F045-87D8-C5E782A590A6}" name="Title" dataDxfId="27"/>
    <tableColumn id="3" xr3:uid="{ED502597-17D2-9245-A19D-AEAF76F1FD23}" name="Sector" dataDxfId="26"/>
    <tableColumn id="4" xr3:uid="{E5EBAA34-3229-DC4A-8D5B-EAA230F188E4}" name="Mean" dataDxfId="25"/>
    <tableColumn id="5" xr3:uid="{0503F357-8637-754C-BE4B-DB865C0B2565}" name="Median" dataDxfId="24"/>
    <tableColumn id="6" xr3:uid="{56163E87-D13E-CC47-A3A3-57BCC77B9BD0}" name="75th Percentile" dataDxfId="23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050A40-031B-2548-930A-5B18F283C331}" name="Table2" displayName="Table2" ref="M8:AC10" totalsRowShown="0" headerRowDxfId="22" dataDxfId="21">
  <autoFilter ref="M8:AC10" xr:uid="{19050A40-031B-2548-930A-5B18F283C331}"/>
  <tableColumns count="17">
    <tableColumn id="1" xr3:uid="{1CFC5618-B06E-034C-B475-434EF21D6754}" name="EREs" dataDxfId="20"/>
    <tableColumn id="2" xr3:uid="{1203EE45-1CB2-1743-B31F-ECE8F08583AC}" name="Total Compensation" dataDxfId="19"/>
    <tableColumn id="3" xr3:uid="{0D159787-8A79-A141-B730-6B6BF81B36E6}" name="Total Compensation2" dataDxfId="18"/>
    <tableColumn id="4" xr3:uid="{DE74FCCA-08DE-6242-B02D-9FF79C2BA235}" name="Wages &amp; Salaries" dataDxfId="17"/>
    <tableColumn id="5" xr3:uid="{9CCD8423-4F5C-7240-8D08-6E5DADC8BEE6}" name="Wages &amp; Salaries2" dataDxfId="16"/>
    <tableColumn id="6" xr3:uid="{B342B6CA-AC43-5040-B669-68434053FCEB}" name="Total Benefits" dataDxfId="15"/>
    <tableColumn id="7" xr3:uid="{35DF7475-69BB-C74F-8249-A9A63107D1EB}" name="Total Benefits2" dataDxfId="14"/>
    <tableColumn id="8" xr3:uid="{17BE48C8-7A83-3E40-9C52-5ED811546E11}" name="Paid Leave" dataDxfId="13"/>
    <tableColumn id="9" xr3:uid="{1624EE1A-473A-A54E-BBBE-F9914108F32A}" name="Paid Leave2" dataDxfId="12"/>
    <tableColumn id="10" xr3:uid="{945C297D-85FA-DD44-9128-4E086C333F78}" name="Supplemental Pay" dataDxfId="11"/>
    <tableColumn id="11" xr3:uid="{2F25AD0C-0D42-9E46-BEE2-521DB9BBD412}" name="Supplemental Pay2" dataDxfId="10"/>
    <tableColumn id="12" xr3:uid="{8751AE3A-368F-1145-90E0-AD21A0651CF9}" name="Insurance" dataDxfId="9"/>
    <tableColumn id="13" xr3:uid="{AC261000-8FBA-B246-80A7-5233A1174ABB}" name="Insurance2" dataDxfId="8"/>
    <tableColumn id="14" xr3:uid="{3745C8E9-FD76-364F-A294-8B3611D3BC49}" name="Retirement &amp; Savings" dataDxfId="7"/>
    <tableColumn id="15" xr3:uid="{D68E40D3-B676-A24D-8BB5-2C84432E4B66}" name="Retirement &amp; Savings2" dataDxfId="6"/>
    <tableColumn id="16" xr3:uid="{2585D0EC-2E51-E443-A335-6C7DF9FBE486}" name="Legally Required Benefits" dataDxfId="5"/>
    <tableColumn id="17" xr3:uid="{35F30BD1-7A5B-D44D-BFC9-3F45579F47A0}" name="Legally Required Benefits2" dataDxfId="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D0708BE-A249-AE48-B724-DD1CF8E0E8FB}" name="Table3" displayName="Table3" ref="H12:I17" totalsRowShown="0" headerRowDxfId="3" dataDxfId="2">
  <autoFilter ref="H12:I17" xr:uid="{DD0708BE-A249-AE48-B724-DD1CF8E0E8FB}"/>
  <tableColumns count="2">
    <tableColumn id="1" xr3:uid="{20B0C6EB-1287-494A-B1F2-7EF8A0DED9B6}" name="If we applied Access Rule (80/20)" dataDxfId="1"/>
    <tableColumn id="2" xr3:uid="{7FD6D5E3-26B4-8D4D-81CB-C63F42374DCD}" name="$" dataDxfId="0" dataCellStyle="Currency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5A8C-535C-5E41-A2DB-BF562B64EF77}">
  <dimension ref="A1:AC76"/>
  <sheetViews>
    <sheetView tabSelected="1" topLeftCell="A32" workbookViewId="0">
      <selection activeCell="D53" sqref="D53"/>
    </sheetView>
  </sheetViews>
  <sheetFormatPr baseColWidth="10" defaultColWidth="7.1640625" defaultRowHeight="16" x14ac:dyDescent="0.2"/>
  <cols>
    <col min="1" max="1" width="3.33203125" style="96" customWidth="1"/>
    <col min="2" max="2" width="40.5" style="97" customWidth="1"/>
    <col min="3" max="3" width="19.6640625" style="91" customWidth="1"/>
    <col min="4" max="4" width="16" style="91" customWidth="1"/>
    <col min="5" max="5" width="18.6640625" style="91" customWidth="1"/>
    <col min="6" max="6" width="16.1640625" style="91" customWidth="1"/>
    <col min="7" max="7" width="15.5" style="91" bestFit="1" customWidth="1"/>
    <col min="8" max="8" width="33.1640625" style="91" customWidth="1"/>
    <col min="9" max="9" width="16.5" style="91" customWidth="1"/>
    <col min="10" max="10" width="9.5" style="91" bestFit="1" customWidth="1"/>
    <col min="11" max="11" width="11" style="91" bestFit="1" customWidth="1"/>
    <col min="12" max="12" width="10.1640625" style="91" bestFit="1" customWidth="1"/>
    <col min="13" max="13" width="34.1640625" style="91" customWidth="1"/>
    <col min="14" max="15" width="21.33203125" style="91" customWidth="1"/>
    <col min="16" max="16" width="17" style="91" customWidth="1"/>
    <col min="17" max="17" width="19.5" style="91" customWidth="1"/>
    <col min="18" max="18" width="23.33203125" style="91" customWidth="1"/>
    <col min="19" max="19" width="18.6640625" style="91" customWidth="1"/>
    <col min="20" max="21" width="17.33203125" style="91" customWidth="1"/>
    <col min="22" max="22" width="23.1640625" style="91" customWidth="1"/>
    <col min="23" max="23" width="24.1640625" style="91" customWidth="1"/>
    <col min="24" max="24" width="22.83203125" style="91" customWidth="1"/>
    <col min="25" max="25" width="27" style="91" customWidth="1"/>
    <col min="26" max="26" width="25.1640625" style="91" customWidth="1"/>
    <col min="27" max="27" width="23.6640625" style="91" customWidth="1"/>
    <col min="28" max="28" width="21.6640625" style="91" customWidth="1"/>
    <col min="29" max="29" width="24.5" style="91" customWidth="1"/>
    <col min="30" max="16384" width="7.1640625" style="91"/>
  </cols>
  <sheetData>
    <row r="1" spans="1:29" x14ac:dyDescent="0.2">
      <c r="A1" s="182" t="s">
        <v>0</v>
      </c>
      <c r="B1" s="182"/>
      <c r="C1" s="182"/>
    </row>
    <row r="2" spans="1:29" ht="16" customHeight="1" x14ac:dyDescent="0.2">
      <c r="A2" s="92"/>
      <c r="B2" s="92"/>
      <c r="C2" s="92"/>
      <c r="H2" s="94" t="s">
        <v>49</v>
      </c>
      <c r="I2" s="95" t="s">
        <v>47</v>
      </c>
      <c r="J2" s="94" t="s">
        <v>50</v>
      </c>
      <c r="M2" s="91" t="s">
        <v>58</v>
      </c>
      <c r="N2" s="91" t="s">
        <v>84</v>
      </c>
      <c r="O2" s="91" t="s">
        <v>67</v>
      </c>
      <c r="P2" s="91" t="s">
        <v>59</v>
      </c>
      <c r="Q2" s="91" t="s">
        <v>60</v>
      </c>
      <c r="R2" s="91" t="s">
        <v>63</v>
      </c>
    </row>
    <row r="3" spans="1:29" ht="48" customHeight="1" x14ac:dyDescent="0.2">
      <c r="H3" s="98" t="s">
        <v>51</v>
      </c>
      <c r="I3" s="99">
        <f>C6</f>
        <v>20.440000000000001</v>
      </c>
      <c r="J3" s="100">
        <f t="shared" ref="J3:J8" si="0">I3/$I$9</f>
        <v>0.50584403070773798</v>
      </c>
      <c r="M3" s="101" t="s">
        <v>61</v>
      </c>
      <c r="N3" s="91" t="s">
        <v>64</v>
      </c>
      <c r="O3" s="91" t="s">
        <v>66</v>
      </c>
      <c r="P3" s="91">
        <v>18.14</v>
      </c>
      <c r="Q3" s="91">
        <v>17.29</v>
      </c>
      <c r="R3" s="91">
        <v>20.440000000000001</v>
      </c>
    </row>
    <row r="4" spans="1:29" s="104" customFormat="1" ht="51" x14ac:dyDescent="0.2">
      <c r="A4" s="102"/>
      <c r="B4" s="103"/>
      <c r="C4" s="94" t="s">
        <v>1</v>
      </c>
      <c r="D4" s="104" t="s">
        <v>105</v>
      </c>
      <c r="E4" s="104" t="s">
        <v>106</v>
      </c>
      <c r="F4" s="104" t="s">
        <v>107</v>
      </c>
      <c r="H4" s="98" t="s">
        <v>52</v>
      </c>
      <c r="I4" s="99">
        <f>C13</f>
        <v>2.6310000000000002</v>
      </c>
      <c r="J4" s="100">
        <f t="shared" si="0"/>
        <v>6.5111332915462755E-2</v>
      </c>
      <c r="M4" s="101" t="s">
        <v>65</v>
      </c>
      <c r="N4" s="91" t="s">
        <v>62</v>
      </c>
      <c r="O4" s="91" t="s">
        <v>66</v>
      </c>
      <c r="P4" s="91">
        <v>23.21</v>
      </c>
      <c r="Q4" s="91">
        <v>22.47</v>
      </c>
      <c r="R4" s="91">
        <v>26.31</v>
      </c>
    </row>
    <row r="5" spans="1:29" ht="48" customHeight="1" x14ac:dyDescent="0.2">
      <c r="A5" s="105" t="s">
        <v>3</v>
      </c>
      <c r="B5" s="106"/>
      <c r="C5" s="107"/>
      <c r="F5" s="108"/>
      <c r="G5" s="109"/>
      <c r="H5" s="98" t="s">
        <v>53</v>
      </c>
      <c r="I5" s="99">
        <f>C17</f>
        <v>6.1728800000000001</v>
      </c>
      <c r="J5" s="100">
        <f t="shared" si="0"/>
        <v>0.15276489727373685</v>
      </c>
    </row>
    <row r="6" spans="1:29" ht="17" x14ac:dyDescent="0.2">
      <c r="A6" s="110" t="s">
        <v>80</v>
      </c>
      <c r="B6" s="111"/>
      <c r="C6" s="174">
        <v>20.440000000000001</v>
      </c>
      <c r="G6" s="113"/>
      <c r="H6" s="98" t="s">
        <v>54</v>
      </c>
      <c r="I6" s="99">
        <f>C25-C13</f>
        <v>0.79456199999999999</v>
      </c>
      <c r="J6" s="100">
        <f t="shared" si="0"/>
        <v>1.9663622540469747E-2</v>
      </c>
    </row>
    <row r="7" spans="1:29" ht="17" x14ac:dyDescent="0.2">
      <c r="A7" s="110" t="s">
        <v>6</v>
      </c>
      <c r="B7" s="111"/>
      <c r="C7" s="114">
        <f>C6*2080</f>
        <v>42515.200000000004</v>
      </c>
      <c r="G7" s="115"/>
      <c r="H7" s="98" t="s">
        <v>23</v>
      </c>
      <c r="I7" s="99">
        <f>C32-I6-I5-I4-I3</f>
        <v>4.2053818799999938</v>
      </c>
      <c r="J7" s="100">
        <f t="shared" si="0"/>
        <v>0.10407374368123687</v>
      </c>
    </row>
    <row r="8" spans="1:29" ht="17" x14ac:dyDescent="0.2">
      <c r="A8" s="116"/>
      <c r="B8" s="111"/>
      <c r="C8" s="117"/>
      <c r="H8" s="118" t="s">
        <v>104</v>
      </c>
      <c r="I8" s="99">
        <f>C43</f>
        <v>6.163888298399999</v>
      </c>
      <c r="J8" s="100">
        <f t="shared" si="0"/>
        <v>0.15254237288135594</v>
      </c>
      <c r="M8" s="91" t="s">
        <v>69</v>
      </c>
      <c r="N8" s="91" t="s">
        <v>70</v>
      </c>
      <c r="O8" s="91" t="s">
        <v>85</v>
      </c>
      <c r="P8" s="91" t="s">
        <v>73</v>
      </c>
      <c r="Q8" s="91" t="s">
        <v>86</v>
      </c>
      <c r="R8" s="91" t="s">
        <v>74</v>
      </c>
      <c r="S8" s="91" t="s">
        <v>87</v>
      </c>
      <c r="T8" s="91" t="s">
        <v>75</v>
      </c>
      <c r="U8" s="91" t="s">
        <v>88</v>
      </c>
      <c r="V8" s="91" t="s">
        <v>76</v>
      </c>
      <c r="W8" s="91" t="s">
        <v>89</v>
      </c>
      <c r="X8" s="91" t="s">
        <v>77</v>
      </c>
      <c r="Y8" s="91" t="s">
        <v>90</v>
      </c>
      <c r="Z8" s="91" t="s">
        <v>78</v>
      </c>
      <c r="AA8" s="91" t="s">
        <v>91</v>
      </c>
      <c r="AB8" s="91" t="s">
        <v>79</v>
      </c>
      <c r="AC8" s="91" t="s">
        <v>92</v>
      </c>
    </row>
    <row r="9" spans="1:29" ht="17" x14ac:dyDescent="0.2">
      <c r="A9" s="116" t="s">
        <v>7</v>
      </c>
      <c r="B9" s="111"/>
      <c r="C9" s="117"/>
      <c r="H9" s="119" t="s">
        <v>57</v>
      </c>
      <c r="I9" s="120">
        <f>SUM(I3:I8)</f>
        <v>40.40771217839999</v>
      </c>
      <c r="J9" s="121">
        <f>SUM(J3:J8)</f>
        <v>1.0000000000000002</v>
      </c>
      <c r="M9" s="91" t="s">
        <v>68</v>
      </c>
      <c r="N9" s="91" t="s">
        <v>71</v>
      </c>
      <c r="O9" s="91" t="s">
        <v>72</v>
      </c>
      <c r="P9" s="91" t="s">
        <v>71</v>
      </c>
      <c r="Q9" s="91" t="s">
        <v>72</v>
      </c>
      <c r="R9" s="91" t="s">
        <v>71</v>
      </c>
      <c r="S9" s="91" t="s">
        <v>72</v>
      </c>
      <c r="T9" s="91" t="s">
        <v>71</v>
      </c>
      <c r="U9" s="91" t="s">
        <v>72</v>
      </c>
      <c r="V9" s="91" t="s">
        <v>71</v>
      </c>
      <c r="W9" s="91" t="s">
        <v>72</v>
      </c>
      <c r="X9" s="91" t="s">
        <v>71</v>
      </c>
      <c r="Y9" s="91" t="s">
        <v>72</v>
      </c>
      <c r="Z9" s="91" t="s">
        <v>71</v>
      </c>
      <c r="AA9" s="91" t="s">
        <v>72</v>
      </c>
      <c r="AB9" s="91" t="s">
        <v>71</v>
      </c>
      <c r="AC9" s="91" t="s">
        <v>72</v>
      </c>
    </row>
    <row r="10" spans="1:29" x14ac:dyDescent="0.2">
      <c r="A10" s="110" t="s">
        <v>80</v>
      </c>
      <c r="B10" s="111"/>
      <c r="C10" s="112">
        <v>26.31</v>
      </c>
      <c r="G10" s="113"/>
      <c r="M10" s="93" t="s">
        <v>94</v>
      </c>
      <c r="N10" s="122">
        <v>45.81</v>
      </c>
      <c r="O10" s="122">
        <v>100</v>
      </c>
      <c r="P10" s="122">
        <v>31.96</v>
      </c>
      <c r="Q10" s="122">
        <v>69.8</v>
      </c>
      <c r="R10" s="122">
        <v>13.85</v>
      </c>
      <c r="S10" s="122">
        <v>30.2</v>
      </c>
      <c r="T10" s="122">
        <v>4.0199999999999996</v>
      </c>
      <c r="U10" s="122">
        <v>8.8000000000000007</v>
      </c>
      <c r="V10" s="122">
        <v>1.36</v>
      </c>
      <c r="W10" s="122">
        <v>3</v>
      </c>
      <c r="X10" s="122">
        <v>3.47</v>
      </c>
      <c r="Y10" s="122">
        <v>7.6</v>
      </c>
      <c r="Z10" s="122">
        <v>1.77</v>
      </c>
      <c r="AA10" s="122">
        <v>3.9</v>
      </c>
      <c r="AB10" s="122">
        <v>3.22</v>
      </c>
      <c r="AC10" s="122">
        <v>7</v>
      </c>
    </row>
    <row r="11" spans="1:29" x14ac:dyDescent="0.2">
      <c r="A11" s="110" t="s">
        <v>6</v>
      </c>
      <c r="B11" s="111"/>
      <c r="C11" s="114">
        <f>C10*2080</f>
        <v>54724.799999999996</v>
      </c>
    </row>
    <row r="12" spans="1:29" x14ac:dyDescent="0.2">
      <c r="A12" s="110" t="s">
        <v>9</v>
      </c>
      <c r="B12" s="123"/>
      <c r="C12" s="124">
        <v>0.1</v>
      </c>
      <c r="H12" s="96" t="s">
        <v>103</v>
      </c>
      <c r="I12" s="91" t="s">
        <v>93</v>
      </c>
    </row>
    <row r="13" spans="1:29" x14ac:dyDescent="0.2">
      <c r="A13" s="110" t="s">
        <v>10</v>
      </c>
      <c r="B13" s="123"/>
      <c r="C13" s="112">
        <f>C10*C12</f>
        <v>2.6310000000000002</v>
      </c>
      <c r="H13" s="91" t="s">
        <v>99</v>
      </c>
      <c r="I13" s="113">
        <f>I9</f>
        <v>40.40771217839999</v>
      </c>
    </row>
    <row r="14" spans="1:29" ht="13" hidden="1" customHeight="1" x14ac:dyDescent="0.2">
      <c r="A14" s="125"/>
      <c r="B14" s="126"/>
      <c r="C14" s="127"/>
    </row>
    <row r="15" spans="1:29" x14ac:dyDescent="0.2">
      <c r="A15" s="105" t="s">
        <v>11</v>
      </c>
      <c r="B15" s="106"/>
      <c r="C15" s="128">
        <v>0.30199999999999999</v>
      </c>
      <c r="H15" s="129" t="s">
        <v>100</v>
      </c>
      <c r="I15" s="130">
        <f>I13*0.8</f>
        <v>32.326169742719991</v>
      </c>
    </row>
    <row r="16" spans="1:29" x14ac:dyDescent="0.2">
      <c r="A16" s="116" t="s">
        <v>3</v>
      </c>
      <c r="B16" s="111"/>
      <c r="C16" s="131"/>
      <c r="H16" s="91" t="s">
        <v>83</v>
      </c>
      <c r="I16" s="130">
        <f>I15*0.3</f>
        <v>9.6978509228159968</v>
      </c>
    </row>
    <row r="17" spans="1:22" ht="29" customHeight="1" x14ac:dyDescent="0.2">
      <c r="A17" s="125" t="s">
        <v>12</v>
      </c>
      <c r="B17" s="111"/>
      <c r="C17" s="132">
        <f>C6*C15</f>
        <v>6.1728800000000001</v>
      </c>
      <c r="E17" s="113"/>
      <c r="H17" s="96" t="s">
        <v>101</v>
      </c>
      <c r="I17" s="173">
        <f>I15-I16</f>
        <v>22.628318819903996</v>
      </c>
    </row>
    <row r="18" spans="1:22" ht="36" customHeight="1" x14ac:dyDescent="0.2">
      <c r="A18" s="183" t="s">
        <v>95</v>
      </c>
      <c r="B18" s="184"/>
      <c r="C18" s="134">
        <f>C6+C17</f>
        <v>26.612880000000001</v>
      </c>
      <c r="D18" s="113"/>
      <c r="K18" s="135"/>
      <c r="U18" s="136"/>
      <c r="V18" s="135"/>
    </row>
    <row r="19" spans="1:22" ht="34" customHeight="1" x14ac:dyDescent="0.2">
      <c r="A19" s="183" t="s">
        <v>96</v>
      </c>
      <c r="B19" s="184"/>
      <c r="C19" s="114">
        <f>C18*2080</f>
        <v>55354.790399999998</v>
      </c>
      <c r="K19" s="135"/>
    </row>
    <row r="20" spans="1:22" x14ac:dyDescent="0.2">
      <c r="A20" s="137"/>
      <c r="B20" s="138"/>
      <c r="C20" s="117"/>
      <c r="K20" s="135"/>
      <c r="L20" s="135"/>
    </row>
    <row r="21" spans="1:22" x14ac:dyDescent="0.2">
      <c r="A21" s="116" t="s">
        <v>7</v>
      </c>
      <c r="B21" s="138"/>
      <c r="C21" s="117"/>
      <c r="K21" s="135"/>
      <c r="L21" s="135"/>
    </row>
    <row r="22" spans="1:22" ht="24" customHeight="1" x14ac:dyDescent="0.2">
      <c r="A22" s="125" t="s">
        <v>12</v>
      </c>
      <c r="B22" s="111"/>
      <c r="C22" s="132">
        <f>C15*C10</f>
        <v>7.945619999999999</v>
      </c>
    </row>
    <row r="23" spans="1:22" ht="44" customHeight="1" x14ac:dyDescent="0.2">
      <c r="A23" s="183" t="s">
        <v>95</v>
      </c>
      <c r="B23" s="184"/>
      <c r="C23" s="134">
        <f>C10+C22</f>
        <v>34.25562</v>
      </c>
    </row>
    <row r="24" spans="1:22" ht="47" customHeight="1" x14ac:dyDescent="0.2">
      <c r="A24" s="183" t="s">
        <v>96</v>
      </c>
      <c r="B24" s="184"/>
      <c r="C24" s="114">
        <f>C23*2080</f>
        <v>71251.689599999998</v>
      </c>
    </row>
    <row r="25" spans="1:22" ht="41" customHeight="1" x14ac:dyDescent="0.2">
      <c r="A25" s="183" t="s">
        <v>97</v>
      </c>
      <c r="B25" s="184"/>
      <c r="C25" s="134">
        <f>C23*C12</f>
        <v>3.4255620000000002</v>
      </c>
      <c r="D25" s="113"/>
    </row>
    <row r="26" spans="1:22" hidden="1" x14ac:dyDescent="0.2">
      <c r="A26" s="139"/>
      <c r="B26" s="140"/>
      <c r="C26" s="141"/>
    </row>
    <row r="27" spans="1:22" x14ac:dyDescent="0.2">
      <c r="A27" s="105" t="s">
        <v>16</v>
      </c>
      <c r="B27" s="106"/>
      <c r="C27" s="142"/>
    </row>
    <row r="28" spans="1:22" ht="15" customHeight="1" x14ac:dyDescent="0.2">
      <c r="A28" s="143"/>
      <c r="B28" s="144" t="s">
        <v>18</v>
      </c>
      <c r="C28" s="145">
        <v>8</v>
      </c>
      <c r="K28" s="135"/>
    </row>
    <row r="29" spans="1:22" ht="44" customHeight="1" x14ac:dyDescent="0.2">
      <c r="A29" s="146"/>
      <c r="B29" s="133" t="s">
        <v>102</v>
      </c>
      <c r="C29" s="147">
        <v>1</v>
      </c>
      <c r="K29" s="135"/>
    </row>
    <row r="30" spans="1:22" ht="15" customHeight="1" x14ac:dyDescent="0.2">
      <c r="A30" s="143"/>
      <c r="B30" s="144" t="s">
        <v>81</v>
      </c>
      <c r="C30" s="147">
        <v>7</v>
      </c>
      <c r="E30" s="148"/>
    </row>
    <row r="31" spans="1:22" ht="15" customHeight="1" x14ac:dyDescent="0.2">
      <c r="A31" s="149"/>
      <c r="B31" s="150" t="s">
        <v>23</v>
      </c>
      <c r="C31" s="151">
        <v>1.1399999999999999</v>
      </c>
      <c r="D31" s="152"/>
      <c r="E31" s="148"/>
    </row>
    <row r="32" spans="1:22" ht="19" customHeight="1" x14ac:dyDescent="0.2">
      <c r="A32" s="116" t="s">
        <v>24</v>
      </c>
      <c r="B32" s="111"/>
      <c r="C32" s="134">
        <f>(C18+C25)*C31</f>
        <v>34.243823879999994</v>
      </c>
      <c r="D32" s="113"/>
      <c r="E32" s="113"/>
    </row>
    <row r="33" spans="1:4" hidden="1" x14ac:dyDescent="0.2">
      <c r="A33" s="116" t="s">
        <v>25</v>
      </c>
      <c r="B33" s="111"/>
      <c r="C33" s="153">
        <v>32392.461446018093</v>
      </c>
    </row>
    <row r="34" spans="1:4" ht="12" hidden="1" customHeight="1" x14ac:dyDescent="0.2">
      <c r="A34" s="139"/>
      <c r="B34" s="140"/>
      <c r="C34" s="141"/>
    </row>
    <row r="35" spans="1:4" hidden="1" x14ac:dyDescent="0.2">
      <c r="A35" s="105" t="s">
        <v>26</v>
      </c>
      <c r="B35" s="106"/>
      <c r="C35" s="154"/>
    </row>
    <row r="36" spans="1:4" hidden="1" x14ac:dyDescent="0.2">
      <c r="A36" s="143" t="s">
        <v>17</v>
      </c>
      <c r="B36" s="144" t="s">
        <v>27</v>
      </c>
      <c r="C36" s="155">
        <v>10</v>
      </c>
    </row>
    <row r="37" spans="1:4" hidden="1" x14ac:dyDescent="0.2">
      <c r="A37" s="143" t="s">
        <v>17</v>
      </c>
      <c r="B37" s="144" t="s">
        <v>28</v>
      </c>
      <c r="C37" s="156">
        <v>0.34499999999999997</v>
      </c>
    </row>
    <row r="38" spans="1:4" ht="19" hidden="1" customHeight="1" x14ac:dyDescent="0.2">
      <c r="A38" s="157" t="s">
        <v>29</v>
      </c>
      <c r="B38" s="111"/>
      <c r="C38" s="134">
        <v>3.45</v>
      </c>
    </row>
    <row r="39" spans="1:4" hidden="1" x14ac:dyDescent="0.2">
      <c r="A39" s="139" t="s">
        <v>30</v>
      </c>
      <c r="B39" s="140"/>
      <c r="C39" s="158">
        <v>0.43949044585987257</v>
      </c>
    </row>
    <row r="40" spans="1:4" x14ac:dyDescent="0.2">
      <c r="A40" s="105" t="s">
        <v>82</v>
      </c>
      <c r="B40" s="106"/>
      <c r="C40" s="154"/>
    </row>
    <row r="41" spans="1:4" x14ac:dyDescent="0.2">
      <c r="A41" s="116"/>
      <c r="B41" s="159" t="s">
        <v>32</v>
      </c>
      <c r="C41" s="131">
        <v>0.18</v>
      </c>
    </row>
    <row r="42" spans="1:4" x14ac:dyDescent="0.2">
      <c r="A42" s="116"/>
      <c r="B42" s="159" t="s">
        <v>33</v>
      </c>
      <c r="C42" s="134">
        <f>C32</f>
        <v>34.243823879999994</v>
      </c>
    </row>
    <row r="43" spans="1:4" ht="35" customHeight="1" x14ac:dyDescent="0.2">
      <c r="A43" s="180" t="s">
        <v>98</v>
      </c>
      <c r="B43" s="181"/>
      <c r="C43" s="134">
        <f>C42*C41</f>
        <v>6.163888298399999</v>
      </c>
    </row>
    <row r="44" spans="1:4" x14ac:dyDescent="0.2">
      <c r="A44" s="139"/>
      <c r="B44" s="140"/>
      <c r="C44" s="141"/>
      <c r="D44" s="92"/>
    </row>
    <row r="45" spans="1:4" hidden="1" x14ac:dyDescent="0.2">
      <c r="A45" s="116" t="s">
        <v>36</v>
      </c>
      <c r="B45" s="111"/>
      <c r="C45" s="160"/>
    </row>
    <row r="46" spans="1:4" ht="17" hidden="1" x14ac:dyDescent="0.2">
      <c r="A46" s="161"/>
      <c r="B46" s="126" t="s">
        <v>37</v>
      </c>
      <c r="C46" s="155">
        <v>365</v>
      </c>
    </row>
    <row r="47" spans="1:4" ht="17.25" hidden="1" customHeight="1" x14ac:dyDescent="0.2">
      <c r="A47" s="161" t="s">
        <v>17</v>
      </c>
      <c r="B47" s="126" t="s">
        <v>38</v>
      </c>
      <c r="C47" s="155">
        <v>0</v>
      </c>
    </row>
    <row r="48" spans="1:4" ht="17" hidden="1" x14ac:dyDescent="0.2">
      <c r="A48" s="161" t="s">
        <v>17</v>
      </c>
      <c r="B48" s="126" t="s">
        <v>39</v>
      </c>
      <c r="C48" s="162">
        <v>0</v>
      </c>
    </row>
    <row r="49" spans="1:8" ht="17" hidden="1" x14ac:dyDescent="0.2">
      <c r="A49" s="161" t="s">
        <v>17</v>
      </c>
      <c r="B49" s="126" t="s">
        <v>40</v>
      </c>
      <c r="C49" s="155">
        <v>365</v>
      </c>
    </row>
    <row r="50" spans="1:8" ht="17" hidden="1" x14ac:dyDescent="0.2">
      <c r="A50" s="163" t="s">
        <v>17</v>
      </c>
      <c r="B50" s="164" t="s">
        <v>41</v>
      </c>
      <c r="C50" s="147">
        <v>1</v>
      </c>
    </row>
    <row r="51" spans="1:8" hidden="1" x14ac:dyDescent="0.2">
      <c r="A51" s="139"/>
      <c r="B51" s="140"/>
      <c r="C51" s="141"/>
    </row>
    <row r="52" spans="1:8" ht="12.75" hidden="1" customHeight="1" x14ac:dyDescent="0.2">
      <c r="A52" s="116"/>
      <c r="B52" s="165" t="s">
        <v>42</v>
      </c>
      <c r="C52" s="166">
        <v>19.16712616673265</v>
      </c>
    </row>
    <row r="53" spans="1:8" x14ac:dyDescent="0.2">
      <c r="A53" s="139"/>
      <c r="B53" s="167" t="s">
        <v>43</v>
      </c>
      <c r="C53" s="172">
        <f>C42+C43</f>
        <v>40.40771217839999</v>
      </c>
      <c r="D53" s="168"/>
    </row>
    <row r="54" spans="1:8" ht="9" customHeight="1" x14ac:dyDescent="0.2"/>
    <row r="55" spans="1:8" ht="19" x14ac:dyDescent="0.2">
      <c r="A55" s="169"/>
    </row>
    <row r="56" spans="1:8" ht="19" x14ac:dyDescent="0.2">
      <c r="A56" s="169"/>
    </row>
    <row r="57" spans="1:8" x14ac:dyDescent="0.2">
      <c r="H57" s="113"/>
    </row>
    <row r="58" spans="1:8" x14ac:dyDescent="0.2">
      <c r="C58" s="170"/>
      <c r="D58" s="113"/>
      <c r="E58" s="113"/>
      <c r="F58" s="113"/>
    </row>
    <row r="59" spans="1:8" x14ac:dyDescent="0.2">
      <c r="B59" s="122"/>
      <c r="C59" s="170"/>
      <c r="D59" s="170"/>
      <c r="G59" s="113"/>
    </row>
    <row r="60" spans="1:8" x14ac:dyDescent="0.2">
      <c r="B60" s="122"/>
      <c r="C60" s="170"/>
    </row>
    <row r="61" spans="1:8" x14ac:dyDescent="0.2">
      <c r="B61" s="122"/>
      <c r="C61" s="170"/>
    </row>
    <row r="62" spans="1:8" x14ac:dyDescent="0.2">
      <c r="B62" s="122"/>
      <c r="C62" s="171"/>
    </row>
    <row r="63" spans="1:8" x14ac:dyDescent="0.2">
      <c r="B63" s="122"/>
    </row>
    <row r="64" spans="1:8" x14ac:dyDescent="0.2">
      <c r="B64" s="91"/>
    </row>
    <row r="65" spans="2:3" x14ac:dyDescent="0.2">
      <c r="B65" s="122"/>
      <c r="C65" s="170"/>
    </row>
    <row r="66" spans="2:3" x14ac:dyDescent="0.2">
      <c r="B66" s="122"/>
    </row>
    <row r="67" spans="2:3" x14ac:dyDescent="0.2">
      <c r="B67" s="122"/>
      <c r="C67" s="113"/>
    </row>
    <row r="68" spans="2:3" x14ac:dyDescent="0.2">
      <c r="B68" s="122"/>
    </row>
    <row r="69" spans="2:3" x14ac:dyDescent="0.2">
      <c r="B69" s="122"/>
    </row>
    <row r="70" spans="2:3" x14ac:dyDescent="0.2">
      <c r="B70" s="122"/>
    </row>
    <row r="71" spans="2:3" x14ac:dyDescent="0.2">
      <c r="B71" s="122"/>
    </row>
    <row r="72" spans="2:3" x14ac:dyDescent="0.2">
      <c r="B72" s="122"/>
    </row>
    <row r="73" spans="2:3" x14ac:dyDescent="0.2">
      <c r="B73" s="91"/>
    </row>
    <row r="74" spans="2:3" x14ac:dyDescent="0.2">
      <c r="B74" s="122"/>
    </row>
    <row r="75" spans="2:3" x14ac:dyDescent="0.2">
      <c r="B75" s="122"/>
    </row>
    <row r="76" spans="2:3" x14ac:dyDescent="0.2">
      <c r="B76" s="122"/>
    </row>
  </sheetData>
  <mergeCells count="7">
    <mergeCell ref="A43:B43"/>
    <mergeCell ref="A1:C1"/>
    <mergeCell ref="A18:B18"/>
    <mergeCell ref="A19:B19"/>
    <mergeCell ref="A23:B23"/>
    <mergeCell ref="A24:B24"/>
    <mergeCell ref="A25:B25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019FE-61A0-CD4F-A107-D5E6596E251C}">
  <dimension ref="A1:S37"/>
  <sheetViews>
    <sheetView workbookViewId="0">
      <selection activeCell="S36" sqref="S36"/>
    </sheetView>
  </sheetViews>
  <sheetFormatPr baseColWidth="10" defaultRowHeight="13" x14ac:dyDescent="0.15"/>
  <cols>
    <col min="2" max="2" width="61.83203125" customWidth="1"/>
    <col min="3" max="12" width="0" hidden="1" customWidth="1"/>
  </cols>
  <sheetData>
    <row r="1" spans="1:17" x14ac:dyDescent="0.15">
      <c r="A1" s="175" t="s">
        <v>108</v>
      </c>
    </row>
    <row r="3" spans="1:17" x14ac:dyDescent="0.15">
      <c r="A3">
        <v>1</v>
      </c>
    </row>
    <row r="4" spans="1:17" x14ac:dyDescent="0.15">
      <c r="A4">
        <v>2</v>
      </c>
    </row>
    <row r="5" spans="1:17" x14ac:dyDescent="0.15">
      <c r="A5">
        <v>3</v>
      </c>
    </row>
    <row r="6" spans="1:17" x14ac:dyDescent="0.15">
      <c r="A6">
        <v>4</v>
      </c>
    </row>
    <row r="7" spans="1:17" x14ac:dyDescent="0.15">
      <c r="A7">
        <v>5</v>
      </c>
    </row>
    <row r="8" spans="1:17" x14ac:dyDescent="0.15">
      <c r="A8">
        <v>6</v>
      </c>
    </row>
    <row r="9" spans="1:17" x14ac:dyDescent="0.15">
      <c r="A9">
        <v>7</v>
      </c>
    </row>
    <row r="10" spans="1:17" x14ac:dyDescent="0.15">
      <c r="A10">
        <v>8</v>
      </c>
    </row>
    <row r="15" spans="1:17" ht="19" x14ac:dyDescent="0.25">
      <c r="A15" s="187" t="s">
        <v>109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7" x14ac:dyDescent="0.2">
      <c r="A16" s="188" t="s">
        <v>110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</row>
    <row r="17" spans="1:18" x14ac:dyDescent="0.15">
      <c r="A17" s="186" t="s">
        <v>111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8" x14ac:dyDescent="0.15">
      <c r="A18" s="186" t="s">
        <v>112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</row>
    <row r="20" spans="1:18" ht="15" x14ac:dyDescent="0.15">
      <c r="A20" s="176" t="s">
        <v>113</v>
      </c>
      <c r="B20" s="176" t="s">
        <v>114</v>
      </c>
      <c r="C20" s="176" t="s">
        <v>115</v>
      </c>
      <c r="D20" s="176" t="s">
        <v>116</v>
      </c>
      <c r="E20" s="176" t="s">
        <v>117</v>
      </c>
      <c r="F20" s="176" t="s">
        <v>118</v>
      </c>
      <c r="G20" s="176" t="s">
        <v>119</v>
      </c>
      <c r="H20" s="176" t="s">
        <v>120</v>
      </c>
      <c r="I20" s="176" t="s">
        <v>121</v>
      </c>
      <c r="J20" s="176" t="s">
        <v>122</v>
      </c>
      <c r="K20" s="176" t="s">
        <v>123</v>
      </c>
      <c r="L20" s="176" t="s">
        <v>124</v>
      </c>
      <c r="M20" s="176" t="s">
        <v>125</v>
      </c>
      <c r="N20" s="176" t="s">
        <v>126</v>
      </c>
      <c r="O20" s="176" t="s">
        <v>127</v>
      </c>
      <c r="P20" s="176" t="s">
        <v>128</v>
      </c>
      <c r="Q20" s="176" t="s">
        <v>129</v>
      </c>
      <c r="R20" s="177" t="s">
        <v>161</v>
      </c>
    </row>
    <row r="21" spans="1:18" x14ac:dyDescent="0.15">
      <c r="A21" s="178" t="s">
        <v>130</v>
      </c>
      <c r="B21" s="178" t="s">
        <v>131</v>
      </c>
      <c r="C21" s="178">
        <v>92.516000000000005</v>
      </c>
      <c r="D21" s="178">
        <v>95.218000000000004</v>
      </c>
      <c r="E21" s="178">
        <v>93.26</v>
      </c>
      <c r="F21" s="178">
        <v>94.063999999999993</v>
      </c>
      <c r="G21" s="178">
        <v>95.495000000000005</v>
      </c>
      <c r="H21" s="178">
        <v>95.242000000000004</v>
      </c>
      <c r="I21" s="178">
        <v>94.980999999999995</v>
      </c>
      <c r="J21" s="178">
        <v>95.596000000000004</v>
      </c>
      <c r="K21" s="178">
        <v>95.343000000000004</v>
      </c>
      <c r="L21" s="178">
        <v>95.358999999999995</v>
      </c>
      <c r="M21" s="178">
        <v>94.251000000000005</v>
      </c>
      <c r="N21" s="178">
        <v>94.668000000000006</v>
      </c>
      <c r="O21" s="178">
        <v>93.51</v>
      </c>
      <c r="P21" s="178">
        <v>93.45</v>
      </c>
      <c r="Q21" s="178">
        <v>92.058999999999997</v>
      </c>
      <c r="R21" s="178">
        <f t="shared" ref="R21:R34" si="0">AVERAGE(M21:Q21)</f>
        <v>93.587599999999995</v>
      </c>
    </row>
    <row r="22" spans="1:18" x14ac:dyDescent="0.15">
      <c r="A22" s="179" t="s">
        <v>132</v>
      </c>
      <c r="B22" s="179" t="s">
        <v>133</v>
      </c>
      <c r="C22" s="179">
        <v>93.421000000000006</v>
      </c>
      <c r="D22" s="179">
        <v>92.147999999999996</v>
      </c>
      <c r="E22" s="179">
        <v>92.668999999999997</v>
      </c>
      <c r="F22" s="179">
        <v>91.281000000000006</v>
      </c>
      <c r="G22" s="179">
        <v>92.234999999999999</v>
      </c>
      <c r="H22" s="179">
        <v>92.034999999999997</v>
      </c>
      <c r="I22" s="179">
        <v>91.995999999999995</v>
      </c>
      <c r="J22" s="179">
        <v>91.15</v>
      </c>
      <c r="K22" s="179">
        <v>90.418999999999997</v>
      </c>
      <c r="L22" s="179">
        <v>90.251999999999995</v>
      </c>
      <c r="M22" s="179">
        <v>90.835999999999999</v>
      </c>
      <c r="N22" s="179">
        <v>91.045000000000002</v>
      </c>
      <c r="O22" s="179">
        <v>88.876000000000005</v>
      </c>
      <c r="P22" s="179">
        <v>89.653999999999996</v>
      </c>
      <c r="Q22" s="179">
        <v>88.694999999999993</v>
      </c>
      <c r="R22" s="179">
        <f t="shared" si="0"/>
        <v>89.821200000000005</v>
      </c>
    </row>
    <row r="23" spans="1:18" x14ac:dyDescent="0.15">
      <c r="A23" s="178" t="s">
        <v>134</v>
      </c>
      <c r="B23" s="178" t="s">
        <v>135</v>
      </c>
      <c r="C23" s="178">
        <v>97.04</v>
      </c>
      <c r="D23" s="178">
        <v>96.460999999999999</v>
      </c>
      <c r="E23" s="178">
        <v>94.736000000000004</v>
      </c>
      <c r="F23" s="178">
        <v>93.215000000000003</v>
      </c>
      <c r="G23" s="178">
        <v>93.412999999999997</v>
      </c>
      <c r="H23" s="178">
        <v>93.772999999999996</v>
      </c>
      <c r="I23" s="178">
        <v>92.875</v>
      </c>
      <c r="J23" s="178">
        <v>91.768000000000001</v>
      </c>
      <c r="K23" s="178">
        <v>93.561000000000007</v>
      </c>
      <c r="L23" s="178">
        <v>93.822000000000003</v>
      </c>
      <c r="M23" s="178">
        <v>94.281999999999996</v>
      </c>
      <c r="N23" s="178">
        <v>94.884</v>
      </c>
      <c r="O23" s="178">
        <v>93.858999999999995</v>
      </c>
      <c r="P23" s="178">
        <v>94.12</v>
      </c>
      <c r="Q23" s="178">
        <v>93.478999999999999</v>
      </c>
      <c r="R23" s="178">
        <f t="shared" si="0"/>
        <v>94.124799999999993</v>
      </c>
    </row>
    <row r="24" spans="1:18" x14ac:dyDescent="0.15">
      <c r="A24" s="178" t="s">
        <v>136</v>
      </c>
      <c r="B24" s="178" t="s">
        <v>137</v>
      </c>
      <c r="C24" s="178">
        <v>92.837000000000003</v>
      </c>
      <c r="D24" s="178">
        <v>96.364000000000004</v>
      </c>
      <c r="E24" s="178">
        <v>94.372</v>
      </c>
      <c r="F24" s="178">
        <v>94.971000000000004</v>
      </c>
      <c r="G24" s="178">
        <v>95.191000000000003</v>
      </c>
      <c r="H24" s="178">
        <v>96.518000000000001</v>
      </c>
      <c r="I24" s="178">
        <v>96.308000000000007</v>
      </c>
      <c r="J24" s="178">
        <v>95.677999999999997</v>
      </c>
      <c r="K24" s="178">
        <v>95.748000000000005</v>
      </c>
      <c r="L24" s="178">
        <v>95.489000000000004</v>
      </c>
      <c r="M24" s="178">
        <v>94.661000000000001</v>
      </c>
      <c r="N24" s="178">
        <v>94.341999999999999</v>
      </c>
      <c r="O24" s="178">
        <v>93.477999999999994</v>
      </c>
      <c r="P24" s="178">
        <v>93.936000000000007</v>
      </c>
      <c r="Q24" s="178">
        <v>93.072999999999993</v>
      </c>
      <c r="R24" s="178">
        <f t="shared" si="0"/>
        <v>93.897999999999996</v>
      </c>
    </row>
    <row r="25" spans="1:18" x14ac:dyDescent="0.15">
      <c r="A25" s="178" t="s">
        <v>138</v>
      </c>
      <c r="B25" s="178" t="s">
        <v>139</v>
      </c>
      <c r="C25" s="178">
        <v>96.600999999999999</v>
      </c>
      <c r="D25" s="178">
        <v>96.033000000000001</v>
      </c>
      <c r="E25" s="178">
        <v>95.99</v>
      </c>
      <c r="F25" s="178">
        <v>94.144999999999996</v>
      </c>
      <c r="G25" s="178">
        <v>95.429000000000002</v>
      </c>
      <c r="H25" s="178">
        <v>95.486000000000004</v>
      </c>
      <c r="I25" s="178">
        <v>95.331000000000003</v>
      </c>
      <c r="J25" s="178">
        <v>94.58</v>
      </c>
      <c r="K25" s="178">
        <v>94.644000000000005</v>
      </c>
      <c r="L25" s="178">
        <v>93.646000000000001</v>
      </c>
      <c r="M25" s="178">
        <v>95.216999999999999</v>
      </c>
      <c r="N25" s="178">
        <v>95.591999999999999</v>
      </c>
      <c r="O25" s="178">
        <v>94.4</v>
      </c>
      <c r="P25" s="178">
        <v>94.778999999999996</v>
      </c>
      <c r="Q25" s="178">
        <v>94.013000000000005</v>
      </c>
      <c r="R25" s="178">
        <f t="shared" si="0"/>
        <v>94.80019999999999</v>
      </c>
    </row>
    <row r="26" spans="1:18" x14ac:dyDescent="0.15">
      <c r="A26" s="178" t="s">
        <v>140</v>
      </c>
      <c r="B26" s="178" t="s">
        <v>141</v>
      </c>
      <c r="C26" s="178">
        <v>96.081000000000003</v>
      </c>
      <c r="D26" s="178">
        <v>94.673000000000002</v>
      </c>
      <c r="E26" s="178">
        <v>94.284999999999997</v>
      </c>
      <c r="F26" s="178">
        <v>93.183000000000007</v>
      </c>
      <c r="G26" s="178">
        <v>93.144000000000005</v>
      </c>
      <c r="H26" s="178">
        <v>93.637</v>
      </c>
      <c r="I26" s="178">
        <v>93.537999999999997</v>
      </c>
      <c r="J26" s="178">
        <v>92.665999999999997</v>
      </c>
      <c r="K26" s="178">
        <v>92.784000000000006</v>
      </c>
      <c r="L26" s="178">
        <v>91.849000000000004</v>
      </c>
      <c r="M26" s="178">
        <v>92.769000000000005</v>
      </c>
      <c r="N26" s="178">
        <v>92.456999999999994</v>
      </c>
      <c r="O26" s="178">
        <v>91.799000000000007</v>
      </c>
      <c r="P26" s="178">
        <v>92.242000000000004</v>
      </c>
      <c r="Q26" s="178">
        <v>91.391999999999996</v>
      </c>
      <c r="R26" s="178">
        <f t="shared" si="0"/>
        <v>92.131799999999998</v>
      </c>
    </row>
    <row r="27" spans="1:18" x14ac:dyDescent="0.15">
      <c r="A27" s="179" t="s">
        <v>142</v>
      </c>
      <c r="B27" s="179" t="s">
        <v>143</v>
      </c>
      <c r="C27" s="179">
        <v>88.100999999999999</v>
      </c>
      <c r="D27" s="179">
        <v>87.798000000000002</v>
      </c>
      <c r="E27" s="179">
        <v>88.126999999999995</v>
      </c>
      <c r="F27" s="179">
        <v>91.128</v>
      </c>
      <c r="G27" s="179">
        <v>89.596000000000004</v>
      </c>
      <c r="H27" s="179">
        <v>89.231999999999999</v>
      </c>
      <c r="I27" s="179">
        <v>90.400999999999996</v>
      </c>
      <c r="J27" s="179">
        <v>89.997</v>
      </c>
      <c r="K27" s="179">
        <v>90.453000000000003</v>
      </c>
      <c r="L27" s="179">
        <v>88.843999999999994</v>
      </c>
      <c r="M27" s="179">
        <v>88.331000000000003</v>
      </c>
      <c r="N27" s="179">
        <v>87.188999999999993</v>
      </c>
      <c r="O27" s="179">
        <v>86.858999999999995</v>
      </c>
      <c r="P27" s="179">
        <v>88.73</v>
      </c>
      <c r="Q27" s="179">
        <v>88.534999999999997</v>
      </c>
      <c r="R27" s="179">
        <f t="shared" si="0"/>
        <v>87.928799999999995</v>
      </c>
    </row>
    <row r="28" spans="1:18" x14ac:dyDescent="0.15">
      <c r="A28" s="179" t="s">
        <v>144</v>
      </c>
      <c r="B28" s="179" t="s">
        <v>145</v>
      </c>
      <c r="C28" s="179">
        <v>92.944000000000003</v>
      </c>
      <c r="D28" s="179">
        <v>90.927000000000007</v>
      </c>
      <c r="E28" s="179">
        <v>92.728999999999999</v>
      </c>
      <c r="F28" s="179">
        <v>89.772999999999996</v>
      </c>
      <c r="G28" s="179">
        <v>91.414000000000001</v>
      </c>
      <c r="H28" s="179">
        <v>90.834999999999994</v>
      </c>
      <c r="I28" s="179">
        <v>91.594999999999999</v>
      </c>
      <c r="J28" s="179">
        <v>89.245000000000005</v>
      </c>
      <c r="K28" s="179">
        <v>88.566999999999993</v>
      </c>
      <c r="L28" s="179">
        <v>87.421999999999997</v>
      </c>
      <c r="M28" s="179">
        <v>88.972999999999999</v>
      </c>
      <c r="N28" s="179">
        <v>89.766999999999996</v>
      </c>
      <c r="O28" s="179">
        <v>89.341999999999999</v>
      </c>
      <c r="P28" s="179">
        <v>88.671000000000006</v>
      </c>
      <c r="Q28" s="179">
        <v>89.415000000000006</v>
      </c>
      <c r="R28" s="179">
        <f t="shared" si="0"/>
        <v>89.233599999999996</v>
      </c>
    </row>
    <row r="29" spans="1:18" x14ac:dyDescent="0.15">
      <c r="A29" s="179" t="s">
        <v>146</v>
      </c>
      <c r="B29" s="179" t="s">
        <v>147</v>
      </c>
      <c r="C29" s="179">
        <v>92.361000000000004</v>
      </c>
      <c r="D29" s="179">
        <v>89.512</v>
      </c>
      <c r="E29" s="179">
        <v>90.921999999999997</v>
      </c>
      <c r="F29" s="179">
        <v>90.691000000000003</v>
      </c>
      <c r="G29" s="179">
        <v>91.003</v>
      </c>
      <c r="H29" s="179">
        <v>87.715000000000003</v>
      </c>
      <c r="I29" s="179">
        <v>89.087999999999994</v>
      </c>
      <c r="J29" s="179">
        <v>88.926000000000002</v>
      </c>
      <c r="K29" s="179">
        <v>89.200999999999993</v>
      </c>
      <c r="L29" s="179">
        <v>87.704999999999998</v>
      </c>
      <c r="M29" s="179">
        <v>85.676000000000002</v>
      </c>
      <c r="N29" s="179">
        <v>89.185000000000002</v>
      </c>
      <c r="O29" s="179">
        <v>88.91</v>
      </c>
      <c r="P29" s="179">
        <v>88.2</v>
      </c>
      <c r="Q29" s="179">
        <v>87.65</v>
      </c>
      <c r="R29" s="179">
        <f t="shared" si="0"/>
        <v>87.924199999999999</v>
      </c>
    </row>
    <row r="30" spans="1:18" x14ac:dyDescent="0.15">
      <c r="A30" s="179" t="s">
        <v>148</v>
      </c>
      <c r="B30" s="179" t="s">
        <v>149</v>
      </c>
      <c r="C30" s="179">
        <v>92.135999999999996</v>
      </c>
      <c r="D30" s="179">
        <v>93.221999999999994</v>
      </c>
      <c r="E30" s="179">
        <v>92.064999999999998</v>
      </c>
      <c r="F30" s="179">
        <v>92.022000000000006</v>
      </c>
      <c r="G30" s="179">
        <v>91.858000000000004</v>
      </c>
      <c r="H30" s="179">
        <v>90.917000000000002</v>
      </c>
      <c r="I30" s="179">
        <v>92.052999999999997</v>
      </c>
      <c r="J30" s="179">
        <v>90.503</v>
      </c>
      <c r="K30" s="179">
        <v>90.59</v>
      </c>
      <c r="L30" s="179">
        <v>88.929000000000002</v>
      </c>
      <c r="M30" s="179">
        <v>90.460999999999999</v>
      </c>
      <c r="N30" s="179">
        <v>91.537999999999997</v>
      </c>
      <c r="O30" s="179">
        <v>89.293000000000006</v>
      </c>
      <c r="P30" s="179">
        <v>86.753</v>
      </c>
      <c r="Q30" s="179">
        <v>88.688000000000002</v>
      </c>
      <c r="R30" s="179">
        <f t="shared" si="0"/>
        <v>89.346599999999995</v>
      </c>
    </row>
    <row r="31" spans="1:18" x14ac:dyDescent="0.15">
      <c r="A31" s="178" t="s">
        <v>150</v>
      </c>
      <c r="B31" s="178" t="s">
        <v>151</v>
      </c>
      <c r="C31" s="178">
        <v>94.765000000000001</v>
      </c>
      <c r="D31" s="178">
        <v>93.049000000000007</v>
      </c>
      <c r="E31" s="178">
        <v>93.355000000000004</v>
      </c>
      <c r="F31" s="178">
        <v>92.863</v>
      </c>
      <c r="G31" s="178">
        <v>92.370999999999995</v>
      </c>
      <c r="H31" s="178">
        <v>92.295000000000002</v>
      </c>
      <c r="I31" s="178">
        <v>93.129000000000005</v>
      </c>
      <c r="J31" s="178">
        <v>91.781000000000006</v>
      </c>
      <c r="K31" s="178">
        <v>92.093999999999994</v>
      </c>
      <c r="L31" s="178">
        <v>91.308999999999997</v>
      </c>
      <c r="M31" s="178">
        <v>92.421000000000006</v>
      </c>
      <c r="N31" s="178">
        <v>92.582999999999998</v>
      </c>
      <c r="O31" s="178">
        <v>90.647999999999996</v>
      </c>
      <c r="P31" s="178">
        <v>90.165000000000006</v>
      </c>
      <c r="Q31" s="178">
        <v>90.185000000000002</v>
      </c>
      <c r="R31" s="178">
        <f t="shared" si="0"/>
        <v>91.200400000000016</v>
      </c>
    </row>
    <row r="32" spans="1:18" x14ac:dyDescent="0.15">
      <c r="A32" s="179" t="s">
        <v>152</v>
      </c>
      <c r="B32" s="179" t="s">
        <v>153</v>
      </c>
      <c r="C32" s="179">
        <v>88.102000000000004</v>
      </c>
      <c r="D32" s="179">
        <v>89.513000000000005</v>
      </c>
      <c r="E32" s="179">
        <v>89.103999999999999</v>
      </c>
      <c r="F32" s="179">
        <v>86.506</v>
      </c>
      <c r="G32" s="179">
        <v>88.730999999999995</v>
      </c>
      <c r="H32" s="179">
        <v>89.203999999999994</v>
      </c>
      <c r="I32" s="179">
        <v>88.756</v>
      </c>
      <c r="J32" s="179">
        <v>88.105000000000004</v>
      </c>
      <c r="K32" s="179">
        <v>87.980999999999995</v>
      </c>
      <c r="L32" s="179">
        <v>86.216999999999999</v>
      </c>
      <c r="M32" s="179">
        <v>86.906000000000006</v>
      </c>
      <c r="N32" s="179">
        <v>87.522000000000006</v>
      </c>
      <c r="O32" s="179">
        <v>86.73</v>
      </c>
      <c r="P32" s="179">
        <v>89.24</v>
      </c>
      <c r="Q32" s="179">
        <v>89.066999999999993</v>
      </c>
      <c r="R32" s="179">
        <f t="shared" si="0"/>
        <v>87.893000000000001</v>
      </c>
    </row>
    <row r="33" spans="1:19" x14ac:dyDescent="0.15">
      <c r="A33" s="179" t="s">
        <v>154</v>
      </c>
      <c r="B33" s="179" t="s">
        <v>155</v>
      </c>
      <c r="C33" s="179">
        <v>87.251999999999995</v>
      </c>
      <c r="D33" s="179">
        <v>87.83</v>
      </c>
      <c r="E33" s="179">
        <v>89.503</v>
      </c>
      <c r="F33" s="179">
        <v>88.721000000000004</v>
      </c>
      <c r="G33" s="179">
        <v>90.448999999999998</v>
      </c>
      <c r="H33" s="179">
        <v>90.492000000000004</v>
      </c>
      <c r="I33" s="179">
        <v>90.777000000000001</v>
      </c>
      <c r="J33" s="179">
        <v>90.543999999999997</v>
      </c>
      <c r="K33" s="179">
        <v>91.02</v>
      </c>
      <c r="L33" s="179">
        <v>89.414000000000001</v>
      </c>
      <c r="M33" s="179">
        <v>87.052999999999997</v>
      </c>
      <c r="N33" s="179">
        <v>87.62</v>
      </c>
      <c r="O33" s="179">
        <v>86.947999999999993</v>
      </c>
      <c r="P33" s="179">
        <v>89.363</v>
      </c>
      <c r="Q33" s="179">
        <v>89.244</v>
      </c>
      <c r="R33" s="179">
        <f t="shared" si="0"/>
        <v>88.045599999999993</v>
      </c>
    </row>
    <row r="34" spans="1:19" x14ac:dyDescent="0.15">
      <c r="A34" s="179" t="s">
        <v>156</v>
      </c>
      <c r="B34" s="179" t="s">
        <v>157</v>
      </c>
      <c r="C34" s="179">
        <v>91.622</v>
      </c>
      <c r="D34" s="179">
        <v>91.542000000000002</v>
      </c>
      <c r="E34" s="179">
        <v>90.825999999999993</v>
      </c>
      <c r="F34" s="179">
        <v>88.754999999999995</v>
      </c>
      <c r="G34" s="179">
        <v>90.795000000000002</v>
      </c>
      <c r="H34" s="179">
        <v>90.275999999999996</v>
      </c>
      <c r="I34" s="179">
        <v>90.233999999999995</v>
      </c>
      <c r="J34" s="179">
        <v>89.8</v>
      </c>
      <c r="K34" s="179">
        <v>89.031999999999996</v>
      </c>
      <c r="L34" s="179">
        <v>88.091999999999999</v>
      </c>
      <c r="M34" s="179">
        <v>88.516000000000005</v>
      </c>
      <c r="N34" s="179">
        <v>89.262</v>
      </c>
      <c r="O34" s="179">
        <v>85.977000000000004</v>
      </c>
      <c r="P34" s="179">
        <v>86.974000000000004</v>
      </c>
      <c r="Q34" s="179">
        <v>86.64</v>
      </c>
      <c r="R34" s="179">
        <f t="shared" si="0"/>
        <v>87.473799999999997</v>
      </c>
    </row>
    <row r="35" spans="1:19" ht="15" x14ac:dyDescent="0.25">
      <c r="A35" s="189" t="s">
        <v>158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</row>
    <row r="36" spans="1:19" ht="14" x14ac:dyDescent="0.2">
      <c r="A36" s="185" t="s">
        <v>159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75" t="s">
        <v>162</v>
      </c>
    </row>
    <row r="37" spans="1:19" ht="14" x14ac:dyDescent="0.2">
      <c r="A37" s="185" t="s">
        <v>160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</row>
  </sheetData>
  <mergeCells count="7">
    <mergeCell ref="A37:R37"/>
    <mergeCell ref="A15:Q15"/>
    <mergeCell ref="A16:Q16"/>
    <mergeCell ref="A17:Q17"/>
    <mergeCell ref="A18:Q18"/>
    <mergeCell ref="A35:R35"/>
    <mergeCell ref="A36:R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1833B-7FFC-4252-BEB8-EF3A419BE18F}">
  <dimension ref="A1:P70"/>
  <sheetViews>
    <sheetView showGridLines="0" workbookViewId="0">
      <selection activeCell="A57" sqref="A57:D57"/>
    </sheetView>
  </sheetViews>
  <sheetFormatPr baseColWidth="10" defaultColWidth="8.83203125" defaultRowHeight="13" x14ac:dyDescent="0.15"/>
  <cols>
    <col min="1" max="1" width="3.33203125" style="56" customWidth="1"/>
    <col min="2" max="2" width="40.5" style="57" customWidth="1"/>
    <col min="3" max="4" width="11.6640625" style="1" bestFit="1" customWidth="1"/>
    <col min="5" max="7" width="7.1640625" style="1"/>
    <col min="8" max="8" width="15.5" style="1" bestFit="1" customWidth="1"/>
    <col min="9" max="9" width="25.1640625" customWidth="1"/>
    <col min="10" max="10" width="9.33203125" customWidth="1"/>
    <col min="11" max="11" width="5.83203125" bestFit="1" customWidth="1"/>
    <col min="12" max="12" width="12.5" bestFit="1" customWidth="1"/>
    <col min="13" max="13" width="7.33203125" customWidth="1"/>
  </cols>
  <sheetData>
    <row r="1" spans="1:16" ht="16" x14ac:dyDescent="0.2">
      <c r="A1" s="193" t="s">
        <v>0</v>
      </c>
      <c r="B1" s="193"/>
      <c r="C1" s="193"/>
      <c r="D1" s="193"/>
    </row>
    <row r="2" spans="1:16" ht="28" x14ac:dyDescent="0.2">
      <c r="A2" s="75"/>
      <c r="B2" s="75"/>
      <c r="C2" s="75"/>
      <c r="D2" s="75"/>
      <c r="I2" s="79" t="s">
        <v>49</v>
      </c>
      <c r="J2" s="80" t="s">
        <v>47</v>
      </c>
      <c r="K2" s="79" t="s">
        <v>50</v>
      </c>
      <c r="L2" s="80" t="s">
        <v>48</v>
      </c>
      <c r="M2" s="79" t="s">
        <v>50</v>
      </c>
    </row>
    <row r="3" spans="1:16" ht="14" x14ac:dyDescent="0.15">
      <c r="I3" s="89" t="s">
        <v>51</v>
      </c>
      <c r="J3" s="84">
        <f>C6</f>
        <v>19</v>
      </c>
      <c r="K3" s="86">
        <f>J3/$J$9</f>
        <v>0.56692360544125808</v>
      </c>
      <c r="L3" s="85">
        <f>D6</f>
        <v>19</v>
      </c>
      <c r="M3" s="86">
        <f>L3/$L$9</f>
        <v>0.64163834607759795</v>
      </c>
      <c r="P3" s="88"/>
    </row>
    <row r="4" spans="1:16" ht="35.5" customHeight="1" x14ac:dyDescent="0.15">
      <c r="A4" s="60"/>
      <c r="B4" s="61"/>
      <c r="C4" s="62" t="s">
        <v>1</v>
      </c>
      <c r="D4" s="62" t="s">
        <v>2</v>
      </c>
      <c r="E4" s="63"/>
      <c r="F4" s="63"/>
      <c r="G4" s="63"/>
      <c r="H4" s="63"/>
      <c r="I4" s="89" t="s">
        <v>52</v>
      </c>
      <c r="J4" s="84">
        <f>C13</f>
        <v>2.4379557749511633</v>
      </c>
      <c r="K4" s="86">
        <f t="shared" ref="K4:K8" si="0">J4/$J$9</f>
        <v>7.2743930412718427E-2</v>
      </c>
      <c r="L4" s="85">
        <f>D13</f>
        <v>0</v>
      </c>
      <c r="M4" s="86">
        <f t="shared" ref="M4:M8" si="1">L4/$L$9</f>
        <v>0</v>
      </c>
      <c r="P4" s="88"/>
    </row>
    <row r="5" spans="1:16" ht="14" x14ac:dyDescent="0.15">
      <c r="A5" s="2" t="s">
        <v>3</v>
      </c>
      <c r="B5" s="3"/>
      <c r="C5" s="4"/>
      <c r="D5" s="4"/>
      <c r="G5" s="71" t="s">
        <v>4</v>
      </c>
      <c r="H5" s="72">
        <f>(C6-13.76)/13.76</f>
        <v>0.3808139534883721</v>
      </c>
      <c r="I5" s="89" t="s">
        <v>53</v>
      </c>
      <c r="J5" s="84">
        <f>C17</f>
        <v>5.7</v>
      </c>
      <c r="K5" s="86">
        <f t="shared" si="0"/>
        <v>0.17007708163237745</v>
      </c>
      <c r="L5" s="85">
        <f>D17</f>
        <v>6.08</v>
      </c>
      <c r="M5" s="86">
        <f t="shared" si="1"/>
        <v>0.20532427074483134</v>
      </c>
      <c r="P5" s="88"/>
    </row>
    <row r="6" spans="1:16" ht="15" x14ac:dyDescent="0.15">
      <c r="A6" s="5" t="s">
        <v>5</v>
      </c>
      <c r="B6" s="6"/>
      <c r="C6" s="7">
        <v>19</v>
      </c>
      <c r="D6" s="7">
        <v>19</v>
      </c>
      <c r="H6" s="24"/>
      <c r="I6" s="89" t="s">
        <v>54</v>
      </c>
      <c r="J6" s="84">
        <f>C25-C13</f>
        <v>0.73138673248534936</v>
      </c>
      <c r="K6" s="86">
        <f t="shared" si="0"/>
        <v>2.1823179123815536E-2</v>
      </c>
      <c r="L6" s="85">
        <f>D25-D13</f>
        <v>0</v>
      </c>
      <c r="M6" s="86">
        <f t="shared" si="1"/>
        <v>0</v>
      </c>
      <c r="P6" s="88"/>
    </row>
    <row r="7" spans="1:16" ht="14" x14ac:dyDescent="0.15">
      <c r="A7" s="5" t="s">
        <v>6</v>
      </c>
      <c r="B7" s="6"/>
      <c r="C7" s="8">
        <f>C6*2080</f>
        <v>39520</v>
      </c>
      <c r="D7" s="8">
        <f>D6*2080</f>
        <v>39520</v>
      </c>
      <c r="H7" s="64"/>
      <c r="I7" s="89" t="s">
        <v>55</v>
      </c>
      <c r="J7" s="84">
        <f>C34-J6-J5-J4-J3</f>
        <v>0.53253520714846658</v>
      </c>
      <c r="K7" s="86">
        <f t="shared" si="0"/>
        <v>1.5889830508474524E-2</v>
      </c>
      <c r="L7" s="84">
        <f>D34-L6-L5-L4-L3</f>
        <v>2.594482758620714</v>
      </c>
      <c r="M7" s="86">
        <f t="shared" si="1"/>
        <v>8.7616822429907287E-2</v>
      </c>
      <c r="P7" s="88"/>
    </row>
    <row r="8" spans="1:16" ht="15.5" customHeight="1" x14ac:dyDescent="0.15">
      <c r="A8" s="9"/>
      <c r="B8" s="6"/>
      <c r="C8" s="10"/>
      <c r="D8" s="10"/>
      <c r="I8" s="90" t="s">
        <v>56</v>
      </c>
      <c r="J8" s="84">
        <f>C45</f>
        <v>5.1123379886252964</v>
      </c>
      <c r="K8" s="86">
        <f t="shared" si="0"/>
        <v>0.15254237288135594</v>
      </c>
      <c r="L8" s="85">
        <f>D45</f>
        <v>1.9372137931034503</v>
      </c>
      <c r="M8" s="86">
        <f t="shared" si="1"/>
        <v>6.5420560747663573E-2</v>
      </c>
      <c r="P8" s="88"/>
    </row>
    <row r="9" spans="1:16" ht="14" x14ac:dyDescent="0.15">
      <c r="A9" s="9" t="s">
        <v>7</v>
      </c>
      <c r="B9" s="6"/>
      <c r="C9" s="10"/>
      <c r="D9" s="10"/>
      <c r="I9" s="87" t="s">
        <v>57</v>
      </c>
      <c r="J9" s="81">
        <f>SUM(J3:J8)</f>
        <v>33.514215703210276</v>
      </c>
      <c r="K9" s="82">
        <f>SUM(K3:K8)</f>
        <v>0.99999999999999989</v>
      </c>
      <c r="L9" s="83">
        <f>SUM(L3:L8)</f>
        <v>29.611696551724162</v>
      </c>
      <c r="M9" s="82">
        <f>SUM(M3:M8)</f>
        <v>1.0000000000000002</v>
      </c>
    </row>
    <row r="10" spans="1:16" ht="15" x14ac:dyDescent="0.15">
      <c r="A10" s="5" t="s">
        <v>8</v>
      </c>
      <c r="B10" s="6"/>
      <c r="C10" s="7">
        <f>15.86*1.00983*1.06*1.04*(1+H5)</f>
        <v>24.379557749511633</v>
      </c>
      <c r="D10" s="11">
        <v>0</v>
      </c>
      <c r="H10" s="24"/>
    </row>
    <row r="11" spans="1:16" x14ac:dyDescent="0.15">
      <c r="A11" s="5" t="s">
        <v>6</v>
      </c>
      <c r="B11" s="6"/>
      <c r="C11" s="8">
        <f>C10*2080</f>
        <v>50709.480118984196</v>
      </c>
      <c r="D11" s="12">
        <v>0</v>
      </c>
    </row>
    <row r="12" spans="1:16" x14ac:dyDescent="0.15">
      <c r="A12" s="5" t="s">
        <v>9</v>
      </c>
      <c r="B12" s="13"/>
      <c r="C12" s="14">
        <v>0.1</v>
      </c>
      <c r="D12" s="15">
        <v>0</v>
      </c>
    </row>
    <row r="13" spans="1:16" x14ac:dyDescent="0.15">
      <c r="A13" s="5" t="s">
        <v>10</v>
      </c>
      <c r="B13" s="13"/>
      <c r="C13" s="7">
        <f>C10*C12</f>
        <v>2.4379557749511633</v>
      </c>
      <c r="D13" s="11">
        <v>0</v>
      </c>
    </row>
    <row r="14" spans="1:16" ht="6.5" customHeight="1" x14ac:dyDescent="0.15">
      <c r="A14" s="16"/>
      <c r="B14" s="17"/>
      <c r="C14" s="18"/>
      <c r="D14" s="18"/>
    </row>
    <row r="15" spans="1:16" x14ac:dyDescent="0.15">
      <c r="A15" s="2" t="s">
        <v>11</v>
      </c>
      <c r="B15" s="19"/>
      <c r="C15" s="20">
        <v>0.3</v>
      </c>
      <c r="D15" s="20">
        <v>0.32</v>
      </c>
    </row>
    <row r="16" spans="1:16" x14ac:dyDescent="0.15">
      <c r="A16" s="9" t="s">
        <v>3</v>
      </c>
      <c r="B16" s="6"/>
      <c r="C16" s="21"/>
      <c r="D16" s="21"/>
    </row>
    <row r="17" spans="1:6" x14ac:dyDescent="0.15">
      <c r="A17" s="16" t="s">
        <v>12</v>
      </c>
      <c r="B17" s="6"/>
      <c r="C17" s="22">
        <f>C6*C15</f>
        <v>5.7</v>
      </c>
      <c r="D17" s="22">
        <f>D6*D15</f>
        <v>6.08</v>
      </c>
      <c r="F17" s="24"/>
    </row>
    <row r="18" spans="1:6" x14ac:dyDescent="0.15">
      <c r="A18" s="194" t="s">
        <v>13</v>
      </c>
      <c r="B18" s="195"/>
      <c r="C18" s="23">
        <f>C6+C17</f>
        <v>24.7</v>
      </c>
      <c r="D18" s="23">
        <f>D6+D17</f>
        <v>25.08</v>
      </c>
      <c r="E18" s="24"/>
    </row>
    <row r="19" spans="1:6" x14ac:dyDescent="0.15">
      <c r="A19" s="194" t="s">
        <v>14</v>
      </c>
      <c r="B19" s="195"/>
      <c r="C19" s="8">
        <f>C18*2080</f>
        <v>51376</v>
      </c>
      <c r="D19" s="8">
        <f>D18*2080</f>
        <v>52166.399999999994</v>
      </c>
    </row>
    <row r="20" spans="1:6" ht="6" customHeight="1" x14ac:dyDescent="0.15">
      <c r="A20" s="77"/>
      <c r="B20" s="78"/>
      <c r="C20" s="10"/>
      <c r="D20" s="10"/>
    </row>
    <row r="21" spans="1:6" x14ac:dyDescent="0.15">
      <c r="A21" s="9" t="s">
        <v>7</v>
      </c>
      <c r="B21" s="78"/>
      <c r="C21" s="10"/>
      <c r="D21" s="10"/>
    </row>
    <row r="22" spans="1:6" x14ac:dyDescent="0.15">
      <c r="A22" s="16" t="s">
        <v>12</v>
      </c>
      <c r="B22" s="6"/>
      <c r="C22" s="22">
        <f>C15*C10</f>
        <v>7.31386732485349</v>
      </c>
      <c r="D22" s="25">
        <v>0</v>
      </c>
    </row>
    <row r="23" spans="1:6" x14ac:dyDescent="0.15">
      <c r="A23" s="194" t="s">
        <v>13</v>
      </c>
      <c r="B23" s="195"/>
      <c r="C23" s="23">
        <f>C10+C22</f>
        <v>31.693425074365123</v>
      </c>
      <c r="D23" s="26">
        <v>0</v>
      </c>
    </row>
    <row r="24" spans="1:6" x14ac:dyDescent="0.15">
      <c r="A24" s="194" t="s">
        <v>14</v>
      </c>
      <c r="B24" s="195"/>
      <c r="C24" s="8">
        <f>C23*2080</f>
        <v>65922.32415467946</v>
      </c>
      <c r="D24" s="27">
        <v>0</v>
      </c>
    </row>
    <row r="25" spans="1:6" x14ac:dyDescent="0.15">
      <c r="A25" s="194" t="s">
        <v>15</v>
      </c>
      <c r="B25" s="195"/>
      <c r="C25" s="23">
        <f>C23*C12</f>
        <v>3.1693425074365127</v>
      </c>
      <c r="D25" s="26">
        <v>0</v>
      </c>
      <c r="E25" s="24"/>
    </row>
    <row r="26" spans="1:6" ht="7.75" customHeight="1" x14ac:dyDescent="0.15">
      <c r="A26" s="28"/>
      <c r="B26" s="29"/>
      <c r="C26" s="30"/>
      <c r="D26" s="30"/>
    </row>
    <row r="27" spans="1:6" x14ac:dyDescent="0.15">
      <c r="A27" s="2" t="s">
        <v>16</v>
      </c>
      <c r="B27" s="19"/>
      <c r="C27" s="31"/>
      <c r="D27" s="31"/>
    </row>
    <row r="28" spans="1:6" x14ac:dyDescent="0.15">
      <c r="A28" s="32" t="s">
        <v>17</v>
      </c>
      <c r="B28" s="33" t="s">
        <v>18</v>
      </c>
      <c r="C28" s="34">
        <v>8</v>
      </c>
      <c r="D28" s="34">
        <v>8</v>
      </c>
    </row>
    <row r="29" spans="1:6" ht="28" x14ac:dyDescent="0.15">
      <c r="A29" s="35" t="s">
        <v>17</v>
      </c>
      <c r="B29" s="76" t="s">
        <v>19</v>
      </c>
      <c r="C29" s="36">
        <v>0.1</v>
      </c>
      <c r="D29" s="36">
        <v>0.25</v>
      </c>
    </row>
    <row r="30" spans="1:6" x14ac:dyDescent="0.15">
      <c r="A30" s="32" t="s">
        <v>17</v>
      </c>
      <c r="B30" s="33" t="s">
        <v>20</v>
      </c>
      <c r="C30" s="36">
        <v>0.05</v>
      </c>
      <c r="D30" s="36">
        <v>0.25</v>
      </c>
    </row>
    <row r="31" spans="1:6" x14ac:dyDescent="0.15">
      <c r="A31" s="32" t="s">
        <v>17</v>
      </c>
      <c r="B31" s="33" t="s">
        <v>21</v>
      </c>
      <c r="C31" s="36">
        <v>0</v>
      </c>
      <c r="D31" s="36">
        <v>0.25</v>
      </c>
    </row>
    <row r="32" spans="1:6" x14ac:dyDescent="0.15">
      <c r="A32" s="32" t="s">
        <v>17</v>
      </c>
      <c r="B32" s="33" t="s">
        <v>22</v>
      </c>
      <c r="C32" s="36">
        <v>7.85</v>
      </c>
      <c r="D32" s="36">
        <v>7.25</v>
      </c>
      <c r="F32" s="59"/>
    </row>
    <row r="33" spans="1:6" x14ac:dyDescent="0.15">
      <c r="A33" s="37" t="s">
        <v>17</v>
      </c>
      <c r="B33" s="38" t="s">
        <v>23</v>
      </c>
      <c r="C33" s="39">
        <v>1.0191082802547771</v>
      </c>
      <c r="D33" s="39">
        <v>1.1034482758620701</v>
      </c>
      <c r="E33" s="40"/>
      <c r="F33" s="59"/>
    </row>
    <row r="34" spans="1:6" x14ac:dyDescent="0.15">
      <c r="A34" s="9" t="s">
        <v>24</v>
      </c>
      <c r="B34" s="6"/>
      <c r="C34" s="23">
        <f>(C18+C25)*C33</f>
        <v>28.40187771458498</v>
      </c>
      <c r="D34" s="23">
        <f>D18*D33</f>
        <v>27.674482758620716</v>
      </c>
      <c r="E34" s="24"/>
      <c r="F34" s="24"/>
    </row>
    <row r="35" spans="1:6" hidden="1" x14ac:dyDescent="0.15">
      <c r="A35" s="9" t="s">
        <v>25</v>
      </c>
      <c r="B35" s="6"/>
      <c r="C35" s="41">
        <v>32392.461446018093</v>
      </c>
      <c r="D35" s="41">
        <v>28536.285406726056</v>
      </c>
    </row>
    <row r="36" spans="1:6" ht="8.5" customHeight="1" x14ac:dyDescent="0.15">
      <c r="A36" s="28"/>
      <c r="B36" s="29"/>
      <c r="C36" s="30"/>
      <c r="D36" s="30"/>
    </row>
    <row r="37" spans="1:6" hidden="1" x14ac:dyDescent="0.15">
      <c r="A37" s="2" t="s">
        <v>26</v>
      </c>
      <c r="B37" s="19"/>
      <c r="C37" s="42"/>
      <c r="D37" s="42"/>
    </row>
    <row r="38" spans="1:6" hidden="1" x14ac:dyDescent="0.15">
      <c r="A38" s="32" t="s">
        <v>17</v>
      </c>
      <c r="B38" s="33" t="s">
        <v>27</v>
      </c>
      <c r="C38" s="43">
        <v>10</v>
      </c>
      <c r="D38" s="43">
        <v>10</v>
      </c>
    </row>
    <row r="39" spans="1:6" hidden="1" x14ac:dyDescent="0.15">
      <c r="A39" s="32" t="s">
        <v>17</v>
      </c>
      <c r="B39" s="33" t="s">
        <v>28</v>
      </c>
      <c r="C39" s="44">
        <v>0.34499999999999997</v>
      </c>
      <c r="D39" s="44">
        <v>0.34499999999999997</v>
      </c>
    </row>
    <row r="40" spans="1:6" hidden="1" x14ac:dyDescent="0.15">
      <c r="A40" s="45" t="s">
        <v>29</v>
      </c>
      <c r="B40" s="6"/>
      <c r="C40" s="23">
        <v>3.45</v>
      </c>
      <c r="D40" s="23">
        <v>3.45</v>
      </c>
    </row>
    <row r="41" spans="1:6" hidden="1" x14ac:dyDescent="0.15">
      <c r="A41" s="28" t="s">
        <v>30</v>
      </c>
      <c r="B41" s="29"/>
      <c r="C41" s="46">
        <v>0.43949044585987257</v>
      </c>
      <c r="D41" s="46">
        <v>0.47586206896551719</v>
      </c>
    </row>
    <row r="42" spans="1:6" ht="15" x14ac:dyDescent="0.15">
      <c r="A42" s="2" t="s">
        <v>31</v>
      </c>
      <c r="B42" s="19"/>
      <c r="C42" s="42"/>
      <c r="D42" s="42"/>
    </row>
    <row r="43" spans="1:6" x14ac:dyDescent="0.15">
      <c r="A43" s="9"/>
      <c r="B43" s="47" t="s">
        <v>32</v>
      </c>
      <c r="C43" s="21">
        <v>0.18</v>
      </c>
      <c r="D43" s="21">
        <v>7.0000000000000007E-2</v>
      </c>
    </row>
    <row r="44" spans="1:6" x14ac:dyDescent="0.15">
      <c r="A44" s="9"/>
      <c r="B44" s="47" t="s">
        <v>33</v>
      </c>
      <c r="C44" s="23">
        <f>C34</f>
        <v>28.40187771458498</v>
      </c>
      <c r="D44" s="23">
        <f>D34</f>
        <v>27.674482758620716</v>
      </c>
    </row>
    <row r="45" spans="1:6" x14ac:dyDescent="0.15">
      <c r="A45" s="190" t="s">
        <v>34</v>
      </c>
      <c r="B45" s="191"/>
      <c r="C45" s="23">
        <f>C44*C43</f>
        <v>5.1123379886252964</v>
      </c>
      <c r="D45" s="23">
        <f>D44*D43</f>
        <v>1.9372137931034503</v>
      </c>
    </row>
    <row r="46" spans="1:6" hidden="1" x14ac:dyDescent="0.15">
      <c r="A46" s="28"/>
      <c r="B46" s="29"/>
      <c r="C46" s="30"/>
      <c r="D46" s="30"/>
      <c r="E46" s="69" t="s">
        <v>35</v>
      </c>
    </row>
    <row r="47" spans="1:6" hidden="1" x14ac:dyDescent="0.15">
      <c r="A47" s="9" t="s">
        <v>36</v>
      </c>
      <c r="B47" s="6"/>
      <c r="C47" s="48"/>
      <c r="D47" s="48"/>
    </row>
    <row r="48" spans="1:6" ht="14" hidden="1" x14ac:dyDescent="0.15">
      <c r="A48" s="49"/>
      <c r="B48" s="17" t="s">
        <v>37</v>
      </c>
      <c r="C48" s="43">
        <v>365</v>
      </c>
      <c r="D48" s="43">
        <v>365</v>
      </c>
    </row>
    <row r="49" spans="1:10" ht="14" hidden="1" x14ac:dyDescent="0.15">
      <c r="A49" s="49" t="s">
        <v>17</v>
      </c>
      <c r="B49" s="17" t="s">
        <v>38</v>
      </c>
      <c r="C49" s="43">
        <v>0</v>
      </c>
      <c r="D49" s="43">
        <v>0</v>
      </c>
    </row>
    <row r="50" spans="1:10" ht="14" hidden="1" x14ac:dyDescent="0.15">
      <c r="A50" s="49" t="s">
        <v>17</v>
      </c>
      <c r="B50" s="17" t="s">
        <v>39</v>
      </c>
      <c r="C50" s="50">
        <v>0</v>
      </c>
      <c r="D50" s="50">
        <v>0</v>
      </c>
    </row>
    <row r="51" spans="1:10" ht="14" hidden="1" x14ac:dyDescent="0.15">
      <c r="A51" s="49" t="s">
        <v>17</v>
      </c>
      <c r="B51" s="17" t="s">
        <v>40</v>
      </c>
      <c r="C51" s="43">
        <v>365</v>
      </c>
      <c r="D51" s="43">
        <v>365</v>
      </c>
    </row>
    <row r="52" spans="1:10" ht="14" hidden="1" x14ac:dyDescent="0.15">
      <c r="A52" s="51" t="s">
        <v>17</v>
      </c>
      <c r="B52" s="52" t="s">
        <v>41</v>
      </c>
      <c r="C52" s="36">
        <v>1</v>
      </c>
      <c r="D52" s="36">
        <v>1</v>
      </c>
    </row>
    <row r="53" spans="1:10" hidden="1" x14ac:dyDescent="0.15">
      <c r="A53" s="28"/>
      <c r="B53" s="29"/>
      <c r="C53" s="30"/>
      <c r="D53" s="30"/>
    </row>
    <row r="54" spans="1:10" hidden="1" x14ac:dyDescent="0.15">
      <c r="A54" s="9"/>
      <c r="B54" s="53" t="s">
        <v>42</v>
      </c>
      <c r="C54" s="54">
        <v>19.16712616673265</v>
      </c>
      <c r="D54" s="54">
        <v>16.674177923181368</v>
      </c>
      <c r="J54">
        <f>C6/C55</f>
        <v>0.56692360544125808</v>
      </c>
    </row>
    <row r="55" spans="1:10" x14ac:dyDescent="0.15">
      <c r="A55" s="28"/>
      <c r="B55" s="55" t="s">
        <v>43</v>
      </c>
      <c r="C55" s="74">
        <f>C44+C45</f>
        <v>33.514215703210276</v>
      </c>
      <c r="D55" s="74">
        <f>D44+D45</f>
        <v>29.611696551724165</v>
      </c>
      <c r="E55" s="70">
        <f>D6/2+D55</f>
        <v>39.111696551724165</v>
      </c>
    </row>
    <row r="57" spans="1:10" x14ac:dyDescent="0.15">
      <c r="A57" s="192" t="s">
        <v>44</v>
      </c>
      <c r="B57" s="192"/>
      <c r="C57" s="192"/>
      <c r="D57" s="192"/>
    </row>
    <row r="58" spans="1:10" x14ac:dyDescent="0.15">
      <c r="A58" s="58" t="s">
        <v>45</v>
      </c>
    </row>
    <row r="59" spans="1:10" x14ac:dyDescent="0.15">
      <c r="A59" s="58" t="s">
        <v>46</v>
      </c>
    </row>
    <row r="61" spans="1:10" x14ac:dyDescent="0.15">
      <c r="C61" s="67"/>
      <c r="D61" s="67"/>
    </row>
    <row r="62" spans="1:10" x14ac:dyDescent="0.15">
      <c r="B62" s="65"/>
      <c r="C62" s="67"/>
      <c r="D62" s="68"/>
      <c r="E62" s="67"/>
      <c r="H62" s="24"/>
    </row>
    <row r="63" spans="1:10" x14ac:dyDescent="0.15">
      <c r="B63" s="66"/>
      <c r="C63" s="67"/>
      <c r="D63" s="67"/>
    </row>
    <row r="64" spans="1:10" x14ac:dyDescent="0.15">
      <c r="B64" s="66"/>
      <c r="C64" s="67"/>
      <c r="D64" s="67"/>
    </row>
    <row r="65" spans="3:4" x14ac:dyDescent="0.15">
      <c r="C65" s="73"/>
      <c r="D65" s="73"/>
    </row>
    <row r="68" spans="3:4" x14ac:dyDescent="0.15">
      <c r="C68" s="24"/>
    </row>
    <row r="69" spans="3:4" x14ac:dyDescent="0.15">
      <c r="C69" s="24"/>
    </row>
    <row r="70" spans="3:4" x14ac:dyDescent="0.15">
      <c r="C70" s="24"/>
    </row>
  </sheetData>
  <mergeCells count="8">
    <mergeCell ref="A45:B45"/>
    <mergeCell ref="A57:D57"/>
    <mergeCell ref="A1:D1"/>
    <mergeCell ref="A18:B18"/>
    <mergeCell ref="A19:B19"/>
    <mergeCell ref="A23:B23"/>
    <mergeCell ref="A24:B24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January 1, 2026</vt:lpstr>
      <vt:lpstr>CODB</vt:lpstr>
      <vt:lpstr>HPC_7.1.24</vt:lpstr>
    </vt:vector>
  </TitlesOfParts>
  <Manager/>
  <Company>ODMRDD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</dc:creator>
  <cp:keywords/>
  <dc:description/>
  <cp:lastModifiedBy>Teresa Kobelt</cp:lastModifiedBy>
  <cp:revision/>
  <dcterms:created xsi:type="dcterms:W3CDTF">2008-01-02T19:02:50Z</dcterms:created>
  <dcterms:modified xsi:type="dcterms:W3CDTF">2024-06-20T17:39:19Z</dcterms:modified>
  <cp:category/>
  <cp:contentStatus/>
</cp:coreProperties>
</file>