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drawings/drawing2.xml" ContentType="application/vnd.openxmlformats-officedocument.drawing+xml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drawings/drawing3.xml" ContentType="application/vnd.openxmlformats-officedocument.drawing+xml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drawings/drawing4.xml" ContentType="application/vnd.openxmlformats-officedocument.drawing+xml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drawings/drawing5.xml" ContentType="application/vnd.openxmlformats-officedocument.drawing+xml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PThompson\2014\April\"/>
    </mc:Choice>
  </mc:AlternateContent>
  <bookViews>
    <workbookView xWindow="120" yWindow="45" windowWidth="19035" windowHeight="10995" activeTab="4"/>
  </bookViews>
  <sheets>
    <sheet name="Balance Sheet" sheetId="15" r:id="rId1"/>
    <sheet name="Income Statement MTD" sheetId="16" r:id="rId2"/>
    <sheet name="Income Statement YTD" sheetId="17" r:id="rId3"/>
    <sheet name="Budget MTD" sheetId="18" r:id="rId4"/>
    <sheet name="Budget YTD" sheetId="19" r:id="rId5"/>
    <sheet name="Sheet2" sheetId="2" state="hidden" r:id="rId6"/>
    <sheet name="Sheet3" sheetId="3" state="hidden" r:id="rId7"/>
  </sheets>
  <definedNames>
    <definedName name="_xlnm.Print_Titles" localSheetId="0">'Balance Sheet'!$1:$5</definedName>
    <definedName name="_xlnm.Print_Titles" localSheetId="3">'Budget MTD'!$1:$5</definedName>
    <definedName name="_xlnm.Print_Titles" localSheetId="4">'Budget YTD'!$1:$5</definedName>
    <definedName name="_xlnm.Print_Titles" localSheetId="1">'Income Statement MTD'!$1:$5</definedName>
    <definedName name="_xlnm.Print_Titles" localSheetId="2">'Income Statement YTD'!$1:$5</definedName>
    <definedName name="QB_BASIS_4" localSheetId="3" hidden="1">'Budget MTD'!$O$3</definedName>
    <definedName name="QB_BASIS_4" localSheetId="4" hidden="1">'Budget YTD'!$O$3</definedName>
    <definedName name="QB_COLUMN_59200" localSheetId="0" hidden="1">'Balance Sheet'!$G$5</definedName>
    <definedName name="QB_COLUMN_59200" localSheetId="3" hidden="1">'Budget MTD'!$I$5</definedName>
    <definedName name="QB_COLUMN_59200" localSheetId="4" hidden="1">'Budget YTD'!$I$5</definedName>
    <definedName name="QB_COLUMN_59200" localSheetId="1" hidden="1">'Income Statement MTD'!$I$5</definedName>
    <definedName name="QB_COLUMN_59200" localSheetId="2" hidden="1">'Income Statement YTD'!$I$5</definedName>
    <definedName name="QB_COLUMN_61210" localSheetId="0" hidden="1">'Balance Sheet'!$I$5</definedName>
    <definedName name="QB_COLUMN_61210" localSheetId="1" hidden="1">'Income Statement MTD'!$K$5</definedName>
    <definedName name="QB_COLUMN_61210" localSheetId="2" hidden="1">'Income Statement YTD'!$K$5</definedName>
    <definedName name="QB_COLUMN_63620" localSheetId="3" hidden="1">'Budget MTD'!$M$5</definedName>
    <definedName name="QB_COLUMN_63620" localSheetId="4" hidden="1">'Budget YTD'!$M$5</definedName>
    <definedName name="QB_COLUMN_63620" localSheetId="1" hidden="1">'Income Statement MTD'!$M$5</definedName>
    <definedName name="QB_COLUMN_63620" localSheetId="2" hidden="1">'Income Statement YTD'!$M$5</definedName>
    <definedName name="QB_COLUMN_64430" localSheetId="3" hidden="1">'Budget MTD'!$O$5</definedName>
    <definedName name="QB_COLUMN_64430" localSheetId="4" hidden="1">'Budget YTD'!$O$5</definedName>
    <definedName name="QB_COLUMN_64830" localSheetId="1" hidden="1">'Income Statement MTD'!$O$5</definedName>
    <definedName name="QB_COLUMN_64830" localSheetId="2" hidden="1">'Income Statement YTD'!$O$5</definedName>
    <definedName name="QB_COLUMN_76210" localSheetId="3" hidden="1">'Budget MTD'!$K$5</definedName>
    <definedName name="QB_COLUMN_76210" localSheetId="4" hidden="1">'Budget YTD'!$K$5</definedName>
    <definedName name="QB_COMPANY_0" localSheetId="0" hidden="1">'Balance Sheet'!$A$1</definedName>
    <definedName name="QB_COMPANY_0" localSheetId="3" hidden="1">'Budget MTD'!$A$1</definedName>
    <definedName name="QB_COMPANY_0" localSheetId="4" hidden="1">'Budget YTD'!$A$1</definedName>
    <definedName name="QB_COMPANY_0" localSheetId="1" hidden="1">'Income Statement MTD'!$A$1</definedName>
    <definedName name="QB_COMPANY_0" localSheetId="2" hidden="1">'Income Statement YTD'!$A$1</definedName>
    <definedName name="QB_DATA_0" localSheetId="0" hidden="1">'Balance Sheet'!$9:$9,'Balance Sheet'!$10:$10,'Balance Sheet'!$11:$11,'Balance Sheet'!$13:$13,'Balance Sheet'!$14:$14,'Balance Sheet'!$17:$17,'Balance Sheet'!$18:$18,'Balance Sheet'!$23:$23,'Balance Sheet'!$24:$24,'Balance Sheet'!$25:$25,'Balance Sheet'!$27:$27,'Balance Sheet'!$30:$30,'Balance Sheet'!$32:$32,'Balance Sheet'!$34:$34,'Balance Sheet'!$36:$36,'Balance Sheet'!$37:$37</definedName>
    <definedName name="QB_DATA_0" localSheetId="3" hidden="1">'Budget MTD'!$9:$9,'Budget MTD'!$10:$10,'Budget MTD'!$14:$14,'Budget MTD'!$15:$15,'Budget MTD'!$18:$18,'Budget MTD'!$19:$19,'Budget MTD'!$25:$25,'Budget MTD'!$26:$26,'Budget MTD'!$27:$27,'Budget MTD'!$29:$29,'Budget MTD'!$32:$32,'Budget MTD'!$36:$36,'Budget MTD'!$41:$41,'Budget MTD'!$42:$42,'Budget MTD'!$44:$44,'Budget MTD'!$47:$47</definedName>
    <definedName name="QB_DATA_0" localSheetId="4" hidden="1">'Budget YTD'!$9:$9,'Budget YTD'!$10:$10,'Budget YTD'!$14:$14,'Budget YTD'!$15:$15,'Budget YTD'!$18:$18,'Budget YTD'!$19:$19,'Budget YTD'!$25:$25,'Budget YTD'!$26:$26,'Budget YTD'!$27:$27,'Budget YTD'!$29:$29,'Budget YTD'!$32:$32,'Budget YTD'!$36:$36,'Budget YTD'!$41:$41,'Budget YTD'!$42:$42,'Budget YTD'!$43:$43,'Budget YTD'!$45:$45</definedName>
    <definedName name="QB_DATA_0" localSheetId="1" hidden="1">'Income Statement MTD'!$9:$9,'Income Statement MTD'!$10:$10,'Income Statement MTD'!$14:$14,'Income Statement MTD'!$15:$15,'Income Statement MTD'!$17:$17,'Income Statement MTD'!$22:$22,'Income Statement MTD'!$23:$23,'Income Statement MTD'!$24:$24,'Income Statement MTD'!$26:$26,'Income Statement MTD'!$29:$29,'Income Statement MTD'!$30:$30,'Income Statement MTD'!$34:$34,'Income Statement MTD'!$35:$35,'Income Statement MTD'!$37:$37,'Income Statement MTD'!$41:$41,'Income Statement MTD'!$42:$42</definedName>
    <definedName name="QB_DATA_0" localSheetId="2" hidden="1">'Income Statement YTD'!$9:$9,'Income Statement YTD'!$10:$10,'Income Statement YTD'!$14:$14,'Income Statement YTD'!$15:$15,'Income Statement YTD'!$17:$17,'Income Statement YTD'!$18:$18,'Income Statement YTD'!$23:$23,'Income Statement YTD'!$24:$24,'Income Statement YTD'!$25:$25,'Income Statement YTD'!$27:$27,'Income Statement YTD'!$30:$30,'Income Statement YTD'!$31:$31,'Income Statement YTD'!$35:$35,'Income Statement YTD'!$36:$36,'Income Statement YTD'!$38:$38,'Income Statement YTD'!$42:$42</definedName>
    <definedName name="QB_DATA_1" localSheetId="0" hidden="1">'Balance Sheet'!$43:$43,'Balance Sheet'!$44:$44,'Balance Sheet'!$45:$45,'Balance Sheet'!$46:$46,'Balance Sheet'!$49:$49,'Balance Sheet'!$50:$50,'Balance Sheet'!$51:$51,'Balance Sheet'!$52:$52,'Balance Sheet'!$57:$57,'Balance Sheet'!$58:$58,'Balance Sheet'!$59:$59,'Balance Sheet'!$62:$62,'Balance Sheet'!$63:$63,'Balance Sheet'!$64:$64,'Balance Sheet'!$65:$65,'Balance Sheet'!$73:$73</definedName>
    <definedName name="QB_DATA_1" localSheetId="3" hidden="1">'Budget MTD'!$50:$50,'Budget MTD'!$51:$51,'Budget MTD'!$54:$54,'Budget MTD'!$55:$55,'Budget MTD'!$56:$56,'Budget MTD'!$57:$57,'Budget MTD'!$58:$58,'Budget MTD'!$59:$59,'Budget MTD'!$60:$60,'Budget MTD'!$61:$61,'Budget MTD'!$62:$62,'Budget MTD'!$65:$65,'Budget MTD'!$67:$67,'Budget MTD'!$68:$68,'Budget MTD'!$69:$69,'Budget MTD'!$70:$70</definedName>
    <definedName name="QB_DATA_1" localSheetId="4" hidden="1">'Budget YTD'!$48:$48,'Budget YTD'!$51:$51,'Budget YTD'!$52:$52,'Budget YTD'!$55:$55,'Budget YTD'!$56:$56,'Budget YTD'!$57:$57,'Budget YTD'!$58:$58,'Budget YTD'!$59:$59,'Budget YTD'!$60:$60,'Budget YTD'!$61:$61,'Budget YTD'!$62:$62,'Budget YTD'!$63:$63,'Budget YTD'!$64:$64,'Budget YTD'!$67:$67,'Budget YTD'!$69:$69,'Budget YTD'!$70:$70</definedName>
    <definedName name="QB_DATA_1" localSheetId="1" hidden="1">'Income Statement MTD'!$43:$43,'Income Statement MTD'!$45:$45,'Income Statement MTD'!$46:$46,'Income Statement MTD'!$49:$49,'Income Statement MTD'!$52:$52,'Income Statement MTD'!$53:$53,'Income Statement MTD'!$56:$56,'Income Statement MTD'!$57:$57,'Income Statement MTD'!$58:$58,'Income Statement MTD'!$59:$59,'Income Statement MTD'!$60:$60,'Income Statement MTD'!$61:$61,'Income Statement MTD'!$62:$62,'Income Statement MTD'!$63:$63,'Income Statement MTD'!$66:$66,'Income Statement MTD'!$68:$68</definedName>
    <definedName name="QB_DATA_1" localSheetId="2" hidden="1">'Income Statement YTD'!$43:$43,'Income Statement YTD'!$44:$44,'Income Statement YTD'!$45:$45,'Income Statement YTD'!$47:$47,'Income Statement YTD'!$48:$48,'Income Statement YTD'!$51:$51,'Income Statement YTD'!$54:$54,'Income Statement YTD'!$55:$55,'Income Statement YTD'!$58:$58,'Income Statement YTD'!$59:$59,'Income Statement YTD'!$60:$60,'Income Statement YTD'!$61:$61,'Income Statement YTD'!$62:$62,'Income Statement YTD'!$63:$63,'Income Statement YTD'!$64:$64,'Income Statement YTD'!$65:$65</definedName>
    <definedName name="QB_DATA_2" localSheetId="0" hidden="1">'Balance Sheet'!$74:$74,'Balance Sheet'!$77:$77,'Balance Sheet'!$80:$80,'Balance Sheet'!$81:$81,'Balance Sheet'!$82:$82,'Balance Sheet'!$83:$83,'Balance Sheet'!$84:$84,'Balance Sheet'!$85:$85,'Balance Sheet'!$86:$86,'Balance Sheet'!$88:$88,'Balance Sheet'!$89:$89,'Balance Sheet'!$90:$90,'Balance Sheet'!$91:$91,'Balance Sheet'!$93:$93,'Balance Sheet'!$94:$94,'Balance Sheet'!$98:$98</definedName>
    <definedName name="QB_DATA_2" localSheetId="3" hidden="1">'Budget MTD'!$71:$71,'Budget MTD'!$72:$72,'Budget MTD'!$73:$73,'Budget MTD'!$74:$74,'Budget MTD'!$78:$78,'Budget MTD'!$79:$79,'Budget MTD'!$80:$80,'Budget MTD'!$82:$82,'Budget MTD'!$84:$84,'Budget MTD'!$85:$85,'Budget MTD'!$87:$87,'Budget MTD'!$88:$88,'Budget MTD'!$90:$90,'Budget MTD'!$91:$91,'Budget MTD'!$92:$92,'Budget MTD'!$94:$94</definedName>
    <definedName name="QB_DATA_2" localSheetId="4" hidden="1">'Budget YTD'!$71:$71,'Budget YTD'!$72:$72,'Budget YTD'!$73:$73,'Budget YTD'!$74:$74,'Budget YTD'!$75:$75,'Budget YTD'!$76:$76,'Budget YTD'!$80:$80,'Budget YTD'!$81:$81,'Budget YTD'!$82:$82,'Budget YTD'!$84:$84,'Budget YTD'!$86:$86,'Budget YTD'!$87:$87,'Budget YTD'!$89:$89,'Budget YTD'!$90:$90,'Budget YTD'!$92:$92,'Budget YTD'!$93:$93</definedName>
    <definedName name="QB_DATA_2" localSheetId="1" hidden="1">'Income Statement MTD'!$69:$69,'Income Statement MTD'!$70:$70,'Income Statement MTD'!$71:$71,'Income Statement MTD'!$72:$72,'Income Statement MTD'!$73:$73,'Income Statement MTD'!$74:$74,'Income Statement MTD'!$75:$75,'Income Statement MTD'!$79:$79,'Income Statement MTD'!$80:$80,'Income Statement MTD'!$81:$81,'Income Statement MTD'!$83:$83,'Income Statement MTD'!$85:$85,'Income Statement MTD'!$86:$86,'Income Statement MTD'!$88:$88,'Income Statement MTD'!$89:$89,'Income Statement MTD'!$91:$91</definedName>
    <definedName name="QB_DATA_2" localSheetId="2" hidden="1">'Income Statement YTD'!$66:$66,'Income Statement YTD'!$67:$67,'Income Statement YTD'!$70:$70,'Income Statement YTD'!$72:$72,'Income Statement YTD'!$73:$73,'Income Statement YTD'!$74:$74,'Income Statement YTD'!$75:$75,'Income Statement YTD'!$76:$76,'Income Statement YTD'!$77:$77,'Income Statement YTD'!$78:$78,'Income Statement YTD'!$79:$79,'Income Statement YTD'!$83:$83,'Income Statement YTD'!$84:$84,'Income Statement YTD'!$85:$85,'Income Statement YTD'!$87:$87,'Income Statement YTD'!$89:$89</definedName>
    <definedName name="QB_DATA_3" localSheetId="0" hidden="1">'Balance Sheet'!$102:$102,'Balance Sheet'!$103:$103,'Balance Sheet'!$104:$104,'Balance Sheet'!$105:$105</definedName>
    <definedName name="QB_DATA_3" localSheetId="3" hidden="1">'Budget MTD'!$95:$95,'Budget MTD'!$96:$96,'Budget MTD'!$97:$97,'Budget MTD'!$98:$98,'Budget MTD'!$99:$99,'Budget MTD'!$100:$100,'Budget MTD'!$106:$106,'Budget MTD'!$107:$107,'Budget MTD'!$110:$110,'Budget MTD'!$111:$111,'Budget MTD'!$112:$112,'Budget MTD'!$113:$113,'Budget MTD'!$114:$114,'Budget MTD'!$117:$117,'Budget MTD'!$118:$118,'Budget MTD'!$119:$119</definedName>
    <definedName name="QB_DATA_3" localSheetId="4" hidden="1">'Budget YTD'!$94:$94,'Budget YTD'!$96:$96,'Budget YTD'!$97:$97,'Budget YTD'!$98:$98,'Budget YTD'!$99:$99,'Budget YTD'!$100:$100,'Budget YTD'!$101:$101,'Budget YTD'!$102:$102,'Budget YTD'!$107:$107,'Budget YTD'!$109:$109,'Budget YTD'!$110:$110,'Budget YTD'!$113:$113,'Budget YTD'!$114:$114,'Budget YTD'!$115:$115,'Budget YTD'!$116:$116,'Budget YTD'!$117:$117</definedName>
    <definedName name="QB_DATA_3" localSheetId="1" hidden="1">'Income Statement MTD'!$92:$92,'Income Statement MTD'!$93:$93,'Income Statement MTD'!$95:$95,'Income Statement MTD'!$96:$96,'Income Statement MTD'!$97:$97,'Income Statement MTD'!$98:$98,'Income Statement MTD'!$99:$99,'Income Statement MTD'!$100:$100,'Income Statement MTD'!$106:$106,'Income Statement MTD'!$107:$107,'Income Statement MTD'!$110:$110,'Income Statement MTD'!$111:$111,'Income Statement MTD'!$112:$112,'Income Statement MTD'!$113:$113,'Income Statement MTD'!$116:$116,'Income Statement MTD'!$117:$117</definedName>
    <definedName name="QB_DATA_3" localSheetId="2" hidden="1">'Income Statement YTD'!$90:$90,'Income Statement YTD'!$92:$92,'Income Statement YTD'!$93:$93,'Income Statement YTD'!$95:$95,'Income Statement YTD'!$96:$96,'Income Statement YTD'!$97:$97,'Income Statement YTD'!$99:$99,'Income Statement YTD'!$100:$100,'Income Statement YTD'!$101:$101,'Income Statement YTD'!$102:$102,'Income Statement YTD'!$103:$103,'Income Statement YTD'!$104:$104,'Income Statement YTD'!$105:$105,'Income Statement YTD'!$110:$110,'Income Statement YTD'!$112:$112,'Income Statement YTD'!$113:$113</definedName>
    <definedName name="QB_DATA_4" localSheetId="3" hidden="1">'Budget MTD'!$121:$121,'Budget MTD'!$123:$123</definedName>
    <definedName name="QB_DATA_4" localSheetId="4" hidden="1">'Budget YTD'!$120:$120,'Budget YTD'!$121:$121,'Budget YTD'!$122:$122,'Budget YTD'!$124:$124,'Budget YTD'!$126:$126</definedName>
    <definedName name="QB_DATA_4" localSheetId="1" hidden="1">'Income Statement MTD'!$118:$118,'Income Statement MTD'!$120:$120</definedName>
    <definedName name="QB_DATA_4" localSheetId="2" hidden="1">'Income Statement YTD'!$116:$116,'Income Statement YTD'!$117:$117,'Income Statement YTD'!$118:$118,'Income Statement YTD'!$119:$119,'Income Statement YTD'!$122:$122,'Income Statement YTD'!$123:$123,'Income Statement YTD'!$124:$124,'Income Statement YTD'!$126:$126</definedName>
    <definedName name="QB_DATE_1" localSheetId="0" hidden="1">'Balance Sheet'!$I$2</definedName>
    <definedName name="QB_DATE_1" localSheetId="3" hidden="1">'Budget MTD'!$O$2</definedName>
    <definedName name="QB_DATE_1" localSheetId="4" hidden="1">'Budget YTD'!$O$2</definedName>
    <definedName name="QB_DATE_1" localSheetId="1" hidden="1">'Income Statement MTD'!$O$2</definedName>
    <definedName name="QB_DATE_1" localSheetId="2" hidden="1">'Income Statement YTD'!$O$2</definedName>
    <definedName name="QB_FORMULA_0" localSheetId="0" hidden="1">'Balance Sheet'!$G$15,'Balance Sheet'!$I$15,'Balance Sheet'!$G$19,'Balance Sheet'!$I$19,'Balance Sheet'!$G$20,'Balance Sheet'!$I$20,'Balance Sheet'!$G$26,'Balance Sheet'!$I$26,'Balance Sheet'!$G$28,'Balance Sheet'!$I$28,'Balance Sheet'!$G$33,'Balance Sheet'!$I$33,'Balance Sheet'!$G$38,'Balance Sheet'!$I$38,'Balance Sheet'!$G$39,'Balance Sheet'!$I$39</definedName>
    <definedName name="QB_FORMULA_0" localSheetId="3" hidden="1">'Budget MTD'!$M$9,'Budget MTD'!$O$9,'Budget MTD'!$M$10,'Budget MTD'!$O$10,'Budget MTD'!$I$11,'Budget MTD'!$K$11,'Budget MTD'!$M$11,'Budget MTD'!$O$11,'Budget MTD'!$M$14,'Budget MTD'!$O$14,'Budget MTD'!$M$15,'Budget MTD'!$O$15,'Budget MTD'!$I$16,'Budget MTD'!$K$16,'Budget MTD'!$M$16,'Budget MTD'!$O$16</definedName>
    <definedName name="QB_FORMULA_0" localSheetId="4" hidden="1">'Budget YTD'!$M$9,'Budget YTD'!$O$9,'Budget YTD'!$M$10,'Budget YTD'!$O$10,'Budget YTD'!$I$11,'Budget YTD'!$K$11,'Budget YTD'!$M$11,'Budget YTD'!$O$11,'Budget YTD'!$M$14,'Budget YTD'!$O$14,'Budget YTD'!$M$15,'Budget YTD'!$O$15,'Budget YTD'!$I$16,'Budget YTD'!$K$16,'Budget YTD'!$M$16,'Budget YTD'!$O$16</definedName>
    <definedName name="QB_FORMULA_0" localSheetId="1" hidden="1">'Income Statement MTD'!$M$9,'Income Statement MTD'!$O$9,'Income Statement MTD'!$M$10,'Income Statement MTD'!$O$10,'Income Statement MTD'!$I$11,'Income Statement MTD'!$K$11,'Income Statement MTD'!$M$11,'Income Statement MTD'!$O$11,'Income Statement MTD'!$M$14,'Income Statement MTD'!$O$14,'Income Statement MTD'!$M$15,'Income Statement MTD'!$O$15,'Income Statement MTD'!$I$16,'Income Statement MTD'!$K$16,'Income Statement MTD'!$M$16,'Income Statement MTD'!$O$16</definedName>
    <definedName name="QB_FORMULA_0" localSheetId="2" hidden="1">'Income Statement YTD'!$M$9,'Income Statement YTD'!$O$9,'Income Statement YTD'!$M$10,'Income Statement YTD'!$O$10,'Income Statement YTD'!$I$11,'Income Statement YTD'!$K$11,'Income Statement YTD'!$M$11,'Income Statement YTD'!$O$11,'Income Statement YTD'!$M$14,'Income Statement YTD'!$O$14,'Income Statement YTD'!$M$15,'Income Statement YTD'!$O$15,'Income Statement YTD'!$I$16,'Income Statement YTD'!$K$16,'Income Statement YTD'!$M$16,'Income Statement YTD'!$O$16</definedName>
    <definedName name="QB_FORMULA_1" localSheetId="0" hidden="1">'Balance Sheet'!$G$40,'Balance Sheet'!$I$40,'Balance Sheet'!$G$47,'Balance Sheet'!$I$47,'Balance Sheet'!$G$53,'Balance Sheet'!$I$53,'Balance Sheet'!$G$54,'Balance Sheet'!$I$54,'Balance Sheet'!$G$60,'Balance Sheet'!$I$60,'Balance Sheet'!$G$66,'Balance Sheet'!$I$66,'Balance Sheet'!$G$67,'Balance Sheet'!$I$67,'Balance Sheet'!$G$68,'Balance Sheet'!$I$68</definedName>
    <definedName name="QB_FORMULA_1" localSheetId="3" hidden="1">'Budget MTD'!$M$18,'Budget MTD'!$O$18,'Budget MTD'!$M$19,'Budget MTD'!$O$19,'Budget MTD'!$I$20,'Budget MTD'!$K$20,'Budget MTD'!$M$20,'Budget MTD'!$O$20,'Budget MTD'!$I$21,'Budget MTD'!$K$21,'Budget MTD'!$M$21,'Budget MTD'!$O$21,'Budget MTD'!$M$25,'Budget MTD'!$O$25,'Budget MTD'!$M$26,'Budget MTD'!$O$26</definedName>
    <definedName name="QB_FORMULA_1" localSheetId="4" hidden="1">'Budget YTD'!$M$18,'Budget YTD'!$O$18,'Budget YTD'!$M$19,'Budget YTD'!$O$19,'Budget YTD'!$I$20,'Budget YTD'!$K$20,'Budget YTD'!$M$20,'Budget YTD'!$O$20,'Budget YTD'!$I$21,'Budget YTD'!$K$21,'Budget YTD'!$M$21,'Budget YTD'!$O$21,'Budget YTD'!$M$25,'Budget YTD'!$O$25,'Budget YTD'!$M$26,'Budget YTD'!$O$26</definedName>
    <definedName name="QB_FORMULA_1" localSheetId="1" hidden="1">'Income Statement MTD'!$M$17,'Income Statement MTD'!$O$17,'Income Statement MTD'!$I$18,'Income Statement MTD'!$K$18,'Income Statement MTD'!$M$18,'Income Statement MTD'!$O$18,'Income Statement MTD'!$M$22,'Income Statement MTD'!$O$22,'Income Statement MTD'!$M$23,'Income Statement MTD'!$O$23,'Income Statement MTD'!$M$24,'Income Statement MTD'!$O$24,'Income Statement MTD'!$I$25,'Income Statement MTD'!$K$25,'Income Statement MTD'!$M$25,'Income Statement MTD'!$O$25</definedName>
    <definedName name="QB_FORMULA_1" localSheetId="2" hidden="1">'Income Statement YTD'!$M$17,'Income Statement YTD'!$O$17,'Income Statement YTD'!$M$18,'Income Statement YTD'!$O$18,'Income Statement YTD'!$I$19,'Income Statement YTD'!$K$19,'Income Statement YTD'!$M$19,'Income Statement YTD'!$O$19,'Income Statement YTD'!$M$23,'Income Statement YTD'!$O$23,'Income Statement YTD'!$M$24,'Income Statement YTD'!$O$24,'Income Statement YTD'!$M$25,'Income Statement YTD'!$O$25,'Income Statement YTD'!$I$26,'Income Statement YTD'!$K$26</definedName>
    <definedName name="QB_FORMULA_10" localSheetId="3" hidden="1">'Budget MTD'!$M$91,'Budget MTD'!$O$91,'Budget MTD'!$I$93,'Budget MTD'!$K$93,'Budget MTD'!$M$93,'Budget MTD'!$O$93,'Budget MTD'!$M$94,'Budget MTD'!$O$94,'Budget MTD'!$M$95,'Budget MTD'!$O$95,'Budget MTD'!$M$96,'Budget MTD'!$O$96,'Budget MTD'!$M$97,'Budget MTD'!$O$97,'Budget MTD'!$M$98,'Budget MTD'!$O$98</definedName>
    <definedName name="QB_FORMULA_10" localSheetId="4" hidden="1">'Budget YTD'!$M$91,'Budget YTD'!$O$91,'Budget YTD'!$M$92,'Budget YTD'!$O$92,'Budget YTD'!$M$93,'Budget YTD'!$O$93,'Budget YTD'!$I$95,'Budget YTD'!$K$95,'Budget YTD'!$M$95,'Budget YTD'!$O$95,'Budget YTD'!$M$96,'Budget YTD'!$O$96,'Budget YTD'!$M$97,'Budget YTD'!$O$97,'Budget YTD'!$M$98,'Budget YTD'!$O$98</definedName>
    <definedName name="QB_FORMULA_10" localSheetId="1" hidden="1">'Income Statement MTD'!$M$89,'Income Statement MTD'!$O$89,'Income Statement MTD'!$I$90,'Income Statement MTD'!$K$90,'Income Statement MTD'!$M$90,'Income Statement MTD'!$O$90,'Income Statement MTD'!$M$91,'Income Statement MTD'!$O$91,'Income Statement MTD'!$M$92,'Income Statement MTD'!$O$92,'Income Statement MTD'!$M$93,'Income Statement MTD'!$O$93,'Income Statement MTD'!$I$94,'Income Statement MTD'!$K$94,'Income Statement MTD'!$M$94,'Income Statement MTD'!$O$94</definedName>
    <definedName name="QB_FORMULA_10" localSheetId="2" hidden="1">'Income Statement YTD'!$M$87,'Income Statement YTD'!$O$87,'Income Statement YTD'!$M$89,'Income Statement YTD'!$O$89,'Income Statement YTD'!$M$90,'Income Statement YTD'!$O$90,'Income Statement YTD'!$M$92,'Income Statement YTD'!$O$92,'Income Statement YTD'!$M$93,'Income Statement YTD'!$O$93,'Income Statement YTD'!$I$94,'Income Statement YTD'!$K$94,'Income Statement YTD'!$M$94,'Income Statement YTD'!$O$94,'Income Statement YTD'!$M$95,'Income Statement YTD'!$O$95</definedName>
    <definedName name="QB_FORMULA_11" localSheetId="3" hidden="1">'Budget MTD'!$M$99,'Budget MTD'!$O$99,'Budget MTD'!$I$101,'Budget MTD'!$K$101,'Budget MTD'!$M$101,'Budget MTD'!$O$101,'Budget MTD'!$I$102,'Budget MTD'!$K$102,'Budget MTD'!$M$102,'Budget MTD'!$O$102,'Budget MTD'!$M$106,'Budget MTD'!$O$106,'Budget MTD'!$M$107,'Budget MTD'!$O$107,'Budget MTD'!$I$108,'Budget MTD'!$K$108</definedName>
    <definedName name="QB_FORMULA_11" localSheetId="4" hidden="1">'Budget YTD'!$M$99,'Budget YTD'!$O$99,'Budget YTD'!$M$100,'Budget YTD'!$O$100,'Budget YTD'!$M$101,'Budget YTD'!$O$101,'Budget YTD'!$I$103,'Budget YTD'!$K$103,'Budget YTD'!$M$103,'Budget YTD'!$O$103,'Budget YTD'!$I$104,'Budget YTD'!$K$104,'Budget YTD'!$M$104,'Budget YTD'!$O$104,'Budget YTD'!$M$109,'Budget YTD'!$O$109</definedName>
    <definedName name="QB_FORMULA_11" localSheetId="1" hidden="1">'Income Statement MTD'!$M$95,'Income Statement MTD'!$O$95,'Income Statement MTD'!$M$96,'Income Statement MTD'!$O$96,'Income Statement MTD'!$M$97,'Income Statement MTD'!$O$97,'Income Statement MTD'!$M$98,'Income Statement MTD'!$O$98,'Income Statement MTD'!$M$99,'Income Statement MTD'!$O$99,'Income Statement MTD'!$M$100,'Income Statement MTD'!$O$100,'Income Statement MTD'!$I$101,'Income Statement MTD'!$K$101,'Income Statement MTD'!$M$101,'Income Statement MTD'!$O$101</definedName>
    <definedName name="QB_FORMULA_11" localSheetId="2" hidden="1">'Income Statement YTD'!$M$96,'Income Statement YTD'!$O$96,'Income Statement YTD'!$M$97,'Income Statement YTD'!$O$97,'Income Statement YTD'!$I$98,'Income Statement YTD'!$K$98,'Income Statement YTD'!$M$98,'Income Statement YTD'!$O$98,'Income Statement YTD'!$M$99,'Income Statement YTD'!$O$99,'Income Statement YTD'!$M$100,'Income Statement YTD'!$O$100,'Income Statement YTD'!$M$101,'Income Statement YTD'!$O$101,'Income Statement YTD'!$M$102,'Income Statement YTD'!$O$102</definedName>
    <definedName name="QB_FORMULA_12" localSheetId="3" hidden="1">'Budget MTD'!$M$108,'Budget MTD'!$O$108,'Budget MTD'!$M$114,'Budget MTD'!$O$114,'Budget MTD'!$I$115,'Budget MTD'!$K$115,'Budget MTD'!$M$115,'Budget MTD'!$O$115,'Budget MTD'!$I$122,'Budget MTD'!$M$123,'Budget MTD'!$O$123,'Budget MTD'!$I$124,'Budget MTD'!$K$124,'Budget MTD'!$M$124,'Budget MTD'!$O$124,'Budget MTD'!$I$125</definedName>
    <definedName name="QB_FORMULA_12" localSheetId="4" hidden="1">'Budget YTD'!$M$110,'Budget YTD'!$O$110,'Budget YTD'!$I$111,'Budget YTD'!$K$111,'Budget YTD'!$M$111,'Budget YTD'!$O$111,'Budget YTD'!$M$117,'Budget YTD'!$O$117,'Budget YTD'!$I$118,'Budget YTD'!$K$118,'Budget YTD'!$M$118,'Budget YTD'!$O$118,'Budget YTD'!$I$125,'Budget YTD'!$M$126,'Budget YTD'!$O$126,'Budget YTD'!$I$127</definedName>
    <definedName name="QB_FORMULA_12" localSheetId="1" hidden="1">'Income Statement MTD'!$I$102,'Income Statement MTD'!$K$102,'Income Statement MTD'!$M$102,'Income Statement MTD'!$O$102,'Income Statement MTD'!$M$106,'Income Statement MTD'!$O$106,'Income Statement MTD'!$M$107,'Income Statement MTD'!$O$107,'Income Statement MTD'!$I$108,'Income Statement MTD'!$K$108,'Income Statement MTD'!$M$108,'Income Statement MTD'!$O$108,'Income Statement MTD'!$M$110,'Income Statement MTD'!$O$110,'Income Statement MTD'!$M$111,'Income Statement MTD'!$O$111</definedName>
    <definedName name="QB_FORMULA_12" localSheetId="2" hidden="1">'Income Statement YTD'!$M$103,'Income Statement YTD'!$O$103,'Income Statement YTD'!$M$104,'Income Statement YTD'!$O$104,'Income Statement YTD'!$M$105,'Income Statement YTD'!$O$105,'Income Statement YTD'!$I$106,'Income Statement YTD'!$K$106,'Income Statement YTD'!$M$106,'Income Statement YTD'!$O$106,'Income Statement YTD'!$I$107,'Income Statement YTD'!$K$107,'Income Statement YTD'!$M$107,'Income Statement YTD'!$O$107,'Income Statement YTD'!$M$110,'Income Statement YTD'!$O$110</definedName>
    <definedName name="QB_FORMULA_13" localSheetId="3" hidden="1">'Budget MTD'!$K$125,'Budget MTD'!$M$125,'Budget MTD'!$O$125,'Budget MTD'!$I$126,'Budget MTD'!$K$126,'Budget MTD'!$M$126,'Budget MTD'!$O$126,'Budget MTD'!$I$127,'Budget MTD'!$K$127,'Budget MTD'!$M$127,'Budget MTD'!$O$127</definedName>
    <definedName name="QB_FORMULA_13" localSheetId="4" hidden="1">'Budget YTD'!$K$127,'Budget YTD'!$M$127,'Budget YTD'!$O$127,'Budget YTD'!$I$128,'Budget YTD'!$K$128,'Budget YTD'!$M$128,'Budget YTD'!$O$128,'Budget YTD'!$I$129,'Budget YTD'!$K$129,'Budget YTD'!$M$129,'Budget YTD'!$O$129,'Budget YTD'!$I$130,'Budget YTD'!$K$130,'Budget YTD'!$M$130,'Budget YTD'!$O$130</definedName>
    <definedName name="QB_FORMULA_13" localSheetId="1" hidden="1">'Income Statement MTD'!$M$112,'Income Statement MTD'!$O$112,'Income Statement MTD'!$M$113,'Income Statement MTD'!$O$113,'Income Statement MTD'!$I$114,'Income Statement MTD'!$K$114,'Income Statement MTD'!$M$114,'Income Statement MTD'!$O$114,'Income Statement MTD'!$M$116,'Income Statement MTD'!$O$116,'Income Statement MTD'!$M$117,'Income Statement MTD'!$O$117,'Income Statement MTD'!$M$118,'Income Statement MTD'!$O$118,'Income Statement MTD'!$M$120,'Income Statement MTD'!$O$120</definedName>
    <definedName name="QB_FORMULA_13" localSheetId="2" hidden="1">'Income Statement YTD'!$M$112,'Income Statement YTD'!$O$112,'Income Statement YTD'!$M$113,'Income Statement YTD'!$O$113,'Income Statement YTD'!$I$114,'Income Statement YTD'!$K$114,'Income Statement YTD'!$M$114,'Income Statement YTD'!$O$114,'Income Statement YTD'!$M$116,'Income Statement YTD'!$O$116,'Income Statement YTD'!$M$117,'Income Statement YTD'!$O$117,'Income Statement YTD'!$M$118,'Income Statement YTD'!$O$118,'Income Statement YTD'!$M$119,'Income Statement YTD'!$O$119</definedName>
    <definedName name="QB_FORMULA_14" localSheetId="1" hidden="1">'Income Statement MTD'!$I$121,'Income Statement MTD'!$K$121,'Income Statement MTD'!$M$121,'Income Statement MTD'!$O$121,'Income Statement MTD'!$I$122,'Income Statement MTD'!$K$122,'Income Statement MTD'!$M$122,'Income Statement MTD'!$O$122,'Income Statement MTD'!$I$123,'Income Statement MTD'!$K$123,'Income Statement MTD'!$M$123,'Income Statement MTD'!$O$123,'Income Statement MTD'!$I$124,'Income Statement MTD'!$K$124,'Income Statement MTD'!$M$124,'Income Statement MTD'!$O$124</definedName>
    <definedName name="QB_FORMULA_14" localSheetId="2" hidden="1">'Income Statement YTD'!$I$120,'Income Statement YTD'!$K$120,'Income Statement YTD'!$M$120,'Income Statement YTD'!$O$120,'Income Statement YTD'!$M$122,'Income Statement YTD'!$O$122,'Income Statement YTD'!$M$123,'Income Statement YTD'!$O$123,'Income Statement YTD'!$M$124,'Income Statement YTD'!$O$124,'Income Statement YTD'!$M$126,'Income Statement YTD'!$O$126,'Income Statement YTD'!$I$127,'Income Statement YTD'!$K$127,'Income Statement YTD'!$M$127,'Income Statement YTD'!$O$127</definedName>
    <definedName name="QB_FORMULA_15" localSheetId="1" hidden="1">'Income Statement MTD'!$I$125,'Income Statement MTD'!$K$125,'Income Statement MTD'!$M$125,'Income Statement MTD'!$O$125</definedName>
    <definedName name="QB_FORMULA_15" localSheetId="2" hidden="1">'Income Statement YTD'!$I$128,'Income Statement YTD'!$K$128,'Income Statement YTD'!$M$128,'Income Statement YTD'!$O$128,'Income Statement YTD'!$I$129,'Income Statement YTD'!$K$129,'Income Statement YTD'!$M$129,'Income Statement YTD'!$O$129,'Income Statement YTD'!$I$130,'Income Statement YTD'!$K$130,'Income Statement YTD'!$M$130,'Income Statement YTD'!$O$130,'Income Statement YTD'!$I$131,'Income Statement YTD'!$K$131,'Income Statement YTD'!$M$131,'Income Statement YTD'!$O$131</definedName>
    <definedName name="QB_FORMULA_2" localSheetId="0" hidden="1">'Balance Sheet'!$G$75,'Balance Sheet'!$I$75,'Balance Sheet'!$G$78,'Balance Sheet'!$I$78,'Balance Sheet'!$G$92,'Balance Sheet'!$I$92,'Balance Sheet'!$G$95,'Balance Sheet'!$I$95,'Balance Sheet'!$G$96,'Balance Sheet'!$I$96,'Balance Sheet'!$G$99,'Balance Sheet'!$I$99,'Balance Sheet'!$G$100,'Balance Sheet'!$I$100,'Balance Sheet'!$G$106,'Balance Sheet'!$I$106</definedName>
    <definedName name="QB_FORMULA_2" localSheetId="3" hidden="1">'Budget MTD'!$M$27,'Budget MTD'!$O$27,'Budget MTD'!$I$28,'Budget MTD'!$K$28,'Budget MTD'!$M$28,'Budget MTD'!$O$28,'Budget MTD'!$M$29,'Budget MTD'!$O$29,'Budget MTD'!$I$30,'Budget MTD'!$K$30,'Budget MTD'!$M$30,'Budget MTD'!$O$30,'Budget MTD'!$M$32,'Budget MTD'!$O$32,'Budget MTD'!$I$33,'Budget MTD'!$K$33</definedName>
    <definedName name="QB_FORMULA_2" localSheetId="4" hidden="1">'Budget YTD'!$M$27,'Budget YTD'!$O$27,'Budget YTD'!$I$28,'Budget YTD'!$K$28,'Budget YTD'!$M$28,'Budget YTD'!$O$28,'Budget YTD'!$M$29,'Budget YTD'!$O$29,'Budget YTD'!$I$30,'Budget YTD'!$K$30,'Budget YTD'!$M$30,'Budget YTD'!$O$30,'Budget YTD'!$M$32,'Budget YTD'!$O$32,'Budget YTD'!$I$33,'Budget YTD'!$K$33</definedName>
    <definedName name="QB_FORMULA_2" localSheetId="1" hidden="1">'Income Statement MTD'!$M$26,'Income Statement MTD'!$O$26,'Income Statement MTD'!$I$27,'Income Statement MTD'!$K$27,'Income Statement MTD'!$M$27,'Income Statement MTD'!$O$27,'Income Statement MTD'!$M$29,'Income Statement MTD'!$O$29,'Income Statement MTD'!$M$30,'Income Statement MTD'!$O$30,'Income Statement MTD'!$I$31,'Income Statement MTD'!$K$31,'Income Statement MTD'!$M$31,'Income Statement MTD'!$O$31,'Income Statement MTD'!$I$32,'Income Statement MTD'!$K$32</definedName>
    <definedName name="QB_FORMULA_2" localSheetId="2" hidden="1">'Income Statement YTD'!$M$26,'Income Statement YTD'!$O$26,'Income Statement YTD'!$M$27,'Income Statement YTD'!$O$27,'Income Statement YTD'!$I$28,'Income Statement YTD'!$K$28,'Income Statement YTD'!$M$28,'Income Statement YTD'!$O$28,'Income Statement YTD'!$M$30,'Income Statement YTD'!$O$30,'Income Statement YTD'!$M$31,'Income Statement YTD'!$O$31,'Income Statement YTD'!$I$32,'Income Statement YTD'!$K$32,'Income Statement YTD'!$M$32,'Income Statement YTD'!$O$32</definedName>
    <definedName name="QB_FORMULA_3" localSheetId="0" hidden="1">'Balance Sheet'!$G$107,'Balance Sheet'!$I$107</definedName>
    <definedName name="QB_FORMULA_3" localSheetId="3" hidden="1">'Budget MTD'!$M$33,'Budget MTD'!$O$33,'Budget MTD'!$I$34,'Budget MTD'!$K$34,'Budget MTD'!$M$34,'Budget MTD'!$O$34,'Budget MTD'!$M$36,'Budget MTD'!$O$36,'Budget MTD'!$I$37,'Budget MTD'!$K$37,'Budget MTD'!$M$37,'Budget MTD'!$O$37,'Budget MTD'!$I$38,'Budget MTD'!$K$38,'Budget MTD'!$M$38,'Budget MTD'!$O$38</definedName>
    <definedName name="QB_FORMULA_3" localSheetId="4" hidden="1">'Budget YTD'!$M$33,'Budget YTD'!$O$33,'Budget YTD'!$I$34,'Budget YTD'!$K$34,'Budget YTD'!$M$34,'Budget YTD'!$O$34,'Budget YTD'!$M$36,'Budget YTD'!$O$36,'Budget YTD'!$I$37,'Budget YTD'!$K$37,'Budget YTD'!$M$37,'Budget YTD'!$O$37,'Budget YTD'!$I$38,'Budget YTD'!$K$38,'Budget YTD'!$M$38,'Budget YTD'!$O$38</definedName>
    <definedName name="QB_FORMULA_3" localSheetId="1" hidden="1">'Income Statement MTD'!$M$32,'Income Statement MTD'!$O$32,'Income Statement MTD'!$M$34,'Income Statement MTD'!$O$34,'Income Statement MTD'!$M$35,'Income Statement MTD'!$O$35,'Income Statement MTD'!$I$36,'Income Statement MTD'!$K$36,'Income Statement MTD'!$M$36,'Income Statement MTD'!$O$36,'Income Statement MTD'!$M$37,'Income Statement MTD'!$O$37,'Income Statement MTD'!$I$38,'Income Statement MTD'!$K$38,'Income Statement MTD'!$M$38,'Income Statement MTD'!$O$38</definedName>
    <definedName name="QB_FORMULA_3" localSheetId="2" hidden="1">'Income Statement YTD'!$I$33,'Income Statement YTD'!$K$33,'Income Statement YTD'!$M$33,'Income Statement YTD'!$O$33,'Income Statement YTD'!$M$35,'Income Statement YTD'!$O$35,'Income Statement YTD'!$M$36,'Income Statement YTD'!$O$36,'Income Statement YTD'!$I$37,'Income Statement YTD'!$K$37,'Income Statement YTD'!$M$37,'Income Statement YTD'!$O$37,'Income Statement YTD'!$M$38,'Income Statement YTD'!$O$38,'Income Statement YTD'!$I$39,'Income Statement YTD'!$K$39</definedName>
    <definedName name="QB_FORMULA_4" localSheetId="3" hidden="1">'Budget MTD'!$I$39,'Budget MTD'!$K$39,'Budget MTD'!$M$39,'Budget MTD'!$O$39,'Budget MTD'!$M$41,'Budget MTD'!$O$41,'Budget MTD'!$M$42,'Budget MTD'!$O$42,'Budget MTD'!$M$44,'Budget MTD'!$O$44,'Budget MTD'!$I$45,'Budget MTD'!$K$45,'Budget MTD'!$M$45,'Budget MTD'!$O$45,'Budget MTD'!$M$47,'Budget MTD'!$O$47</definedName>
    <definedName name="QB_FORMULA_4" localSheetId="4" hidden="1">'Budget YTD'!$I$39,'Budget YTD'!$K$39,'Budget YTD'!$M$39,'Budget YTD'!$O$39,'Budget YTD'!$M$41,'Budget YTD'!$O$41,'Budget YTD'!$M$42,'Budget YTD'!$O$42,'Budget YTD'!$M$43,'Budget YTD'!$O$43,'Budget YTD'!$M$45,'Budget YTD'!$O$45,'Budget YTD'!$I$46,'Budget YTD'!$K$46,'Budget YTD'!$M$46,'Budget YTD'!$O$46</definedName>
    <definedName name="QB_FORMULA_4" localSheetId="1" hidden="1">'Income Statement MTD'!$I$39,'Income Statement MTD'!$K$39,'Income Statement MTD'!$M$39,'Income Statement MTD'!$O$39,'Income Statement MTD'!$M$41,'Income Statement MTD'!$O$41,'Income Statement MTD'!$M$42,'Income Statement MTD'!$O$42,'Income Statement MTD'!$M$43,'Income Statement MTD'!$O$43,'Income Statement MTD'!$M$45,'Income Statement MTD'!$O$45,'Income Statement MTD'!$M$46,'Income Statement MTD'!$O$46,'Income Statement MTD'!$I$47,'Income Statement MTD'!$K$47</definedName>
    <definedName name="QB_FORMULA_4" localSheetId="2" hidden="1">'Income Statement YTD'!$M$39,'Income Statement YTD'!$O$39,'Income Statement YTD'!$I$40,'Income Statement YTD'!$K$40,'Income Statement YTD'!$M$40,'Income Statement YTD'!$O$40,'Income Statement YTD'!$M$42,'Income Statement YTD'!$O$42,'Income Statement YTD'!$M$43,'Income Statement YTD'!$O$43,'Income Statement YTD'!$M$44,'Income Statement YTD'!$O$44,'Income Statement YTD'!$M$45,'Income Statement YTD'!$O$45,'Income Statement YTD'!$M$47,'Income Statement YTD'!$O$47</definedName>
    <definedName name="QB_FORMULA_5" localSheetId="3" hidden="1">'Budget MTD'!$I$48,'Budget MTD'!$K$48,'Budget MTD'!$M$48,'Budget MTD'!$O$48,'Budget MTD'!$M$50,'Budget MTD'!$O$50,'Budget MTD'!$M$51,'Budget MTD'!$O$51,'Budget MTD'!$I$52,'Budget MTD'!$K$52,'Budget MTD'!$M$52,'Budget MTD'!$O$52,'Budget MTD'!$M$54,'Budget MTD'!$O$54,'Budget MTD'!$M$56,'Budget MTD'!$O$56</definedName>
    <definedName name="QB_FORMULA_5" localSheetId="4" hidden="1">'Budget YTD'!$M$48,'Budget YTD'!$O$48,'Budget YTD'!$I$49,'Budget YTD'!$K$49,'Budget YTD'!$M$49,'Budget YTD'!$O$49,'Budget YTD'!$M$51,'Budget YTD'!$O$51,'Budget YTD'!$M$52,'Budget YTD'!$O$52,'Budget YTD'!$I$53,'Budget YTD'!$K$53,'Budget YTD'!$M$53,'Budget YTD'!$O$53,'Budget YTD'!$M$55,'Budget YTD'!$O$55</definedName>
    <definedName name="QB_FORMULA_5" localSheetId="1" hidden="1">'Income Statement MTD'!$M$47,'Income Statement MTD'!$O$47,'Income Statement MTD'!$M$49,'Income Statement MTD'!$O$49,'Income Statement MTD'!$I$50,'Income Statement MTD'!$K$50,'Income Statement MTD'!$M$50,'Income Statement MTD'!$O$50,'Income Statement MTD'!$M$52,'Income Statement MTD'!$O$52,'Income Statement MTD'!$M$53,'Income Statement MTD'!$O$53,'Income Statement MTD'!$I$54,'Income Statement MTD'!$K$54,'Income Statement MTD'!$M$54,'Income Statement MTD'!$O$54</definedName>
    <definedName name="QB_FORMULA_5" localSheetId="2" hidden="1">'Income Statement YTD'!$M$48,'Income Statement YTD'!$O$48,'Income Statement YTD'!$I$49,'Income Statement YTD'!$K$49,'Income Statement YTD'!$M$49,'Income Statement YTD'!$O$49,'Income Statement YTD'!$M$51,'Income Statement YTD'!$O$51,'Income Statement YTD'!$I$52,'Income Statement YTD'!$K$52,'Income Statement YTD'!$M$52,'Income Statement YTD'!$O$52,'Income Statement YTD'!$M$54,'Income Statement YTD'!$O$54,'Income Statement YTD'!$M$55,'Income Statement YTD'!$O$55</definedName>
    <definedName name="QB_FORMULA_6" localSheetId="3" hidden="1">'Budget MTD'!$M$57,'Budget MTD'!$O$57,'Budget MTD'!$M$58,'Budget MTD'!$O$58,'Budget MTD'!$M$59,'Budget MTD'!$O$59,'Budget MTD'!$M$60,'Budget MTD'!$O$60,'Budget MTD'!$M$61,'Budget MTD'!$O$61,'Budget MTD'!$M$62,'Budget MTD'!$O$62,'Budget MTD'!$I$63,'Budget MTD'!$K$63,'Budget MTD'!$M$63,'Budget MTD'!$O$63</definedName>
    <definedName name="QB_FORMULA_6" localSheetId="4" hidden="1">'Budget YTD'!$M$57,'Budget YTD'!$O$57,'Budget YTD'!$M$58,'Budget YTD'!$O$58,'Budget YTD'!$M$59,'Budget YTD'!$O$59,'Budget YTD'!$M$60,'Budget YTD'!$O$60,'Budget YTD'!$M$61,'Budget YTD'!$O$61,'Budget YTD'!$M$62,'Budget YTD'!$O$62,'Budget YTD'!$M$63,'Budget YTD'!$O$63,'Budget YTD'!$M$64,'Budget YTD'!$O$64</definedName>
    <definedName name="QB_FORMULA_6" localSheetId="1" hidden="1">'Income Statement MTD'!$M$56,'Income Statement MTD'!$O$56,'Income Statement MTD'!$M$57,'Income Statement MTD'!$O$57,'Income Statement MTD'!$M$58,'Income Statement MTD'!$O$58,'Income Statement MTD'!$M$59,'Income Statement MTD'!$O$59,'Income Statement MTD'!$M$60,'Income Statement MTD'!$O$60,'Income Statement MTD'!$M$61,'Income Statement MTD'!$O$61,'Income Statement MTD'!$M$62,'Income Statement MTD'!$O$62,'Income Statement MTD'!$M$63,'Income Statement MTD'!$O$63</definedName>
    <definedName name="QB_FORMULA_6" localSheetId="2" hidden="1">'Income Statement YTD'!$I$56,'Income Statement YTD'!$K$56,'Income Statement YTD'!$M$56,'Income Statement YTD'!$O$56,'Income Statement YTD'!$M$58,'Income Statement YTD'!$O$58,'Income Statement YTD'!$M$59,'Income Statement YTD'!$O$59,'Income Statement YTD'!$M$60,'Income Statement YTD'!$O$60,'Income Statement YTD'!$M$61,'Income Statement YTD'!$O$61,'Income Statement YTD'!$M$62,'Income Statement YTD'!$O$62,'Income Statement YTD'!$M$63,'Income Statement YTD'!$O$63</definedName>
    <definedName name="QB_FORMULA_7" localSheetId="3" hidden="1">'Budget MTD'!$M$65,'Budget MTD'!$O$65,'Budget MTD'!$M$68,'Budget MTD'!$O$68,'Budget MTD'!$M$69,'Budget MTD'!$O$69,'Budget MTD'!$M$70,'Budget MTD'!$O$70,'Budget MTD'!$M$71,'Budget MTD'!$O$71,'Budget MTD'!$M$72,'Budget MTD'!$O$72,'Budget MTD'!$M$73,'Budget MTD'!$O$73,'Budget MTD'!$M$74,'Budget MTD'!$O$74</definedName>
    <definedName name="QB_FORMULA_7" localSheetId="4" hidden="1">'Budget YTD'!$I$65,'Budget YTD'!$K$65,'Budget YTD'!$M$65,'Budget YTD'!$O$65,'Budget YTD'!$M$67,'Budget YTD'!$O$67,'Budget YTD'!$M$70,'Budget YTD'!$O$70,'Budget YTD'!$M$71,'Budget YTD'!$O$71,'Budget YTD'!$M$72,'Budget YTD'!$O$72,'Budget YTD'!$M$73,'Budget YTD'!$O$73,'Budget YTD'!$M$74,'Budget YTD'!$O$74</definedName>
    <definedName name="QB_FORMULA_7" localSheetId="1" hidden="1">'Income Statement MTD'!$I$64,'Income Statement MTD'!$K$64,'Income Statement MTD'!$M$64,'Income Statement MTD'!$O$64,'Income Statement MTD'!$M$66,'Income Statement MTD'!$O$66,'Income Statement MTD'!$M$68,'Income Statement MTD'!$O$68,'Income Statement MTD'!$M$69,'Income Statement MTD'!$O$69,'Income Statement MTD'!$M$70,'Income Statement MTD'!$O$70,'Income Statement MTD'!$M$71,'Income Statement MTD'!$O$71,'Income Statement MTD'!$M$72,'Income Statement MTD'!$O$72</definedName>
    <definedName name="QB_FORMULA_7" localSheetId="2" hidden="1">'Income Statement YTD'!$M$64,'Income Statement YTD'!$O$64,'Income Statement YTD'!$M$65,'Income Statement YTD'!$O$65,'Income Statement YTD'!$M$66,'Income Statement YTD'!$O$66,'Income Statement YTD'!$M$67,'Income Statement YTD'!$O$67,'Income Statement YTD'!$I$68,'Income Statement YTD'!$K$68,'Income Statement YTD'!$M$68,'Income Statement YTD'!$O$68,'Income Statement YTD'!$M$70,'Income Statement YTD'!$O$70,'Income Statement YTD'!$M$72,'Income Statement YTD'!$O$72</definedName>
    <definedName name="QB_FORMULA_8" localSheetId="3" hidden="1">'Budget MTD'!$I$75,'Budget MTD'!$K$75,'Budget MTD'!$M$75,'Budget MTD'!$O$75,'Budget MTD'!$I$76,'Budget MTD'!$K$76,'Budget MTD'!$M$76,'Budget MTD'!$O$76,'Budget MTD'!$M$78,'Budget MTD'!$O$78,'Budget MTD'!$M$80,'Budget MTD'!$O$80,'Budget MTD'!$I$81,'Budget MTD'!$K$81,'Budget MTD'!$M$81,'Budget MTD'!$O$81</definedName>
    <definedName name="QB_FORMULA_8" localSheetId="4" hidden="1">'Budget YTD'!$M$75,'Budget YTD'!$O$75,'Budget YTD'!$M$76,'Budget YTD'!$O$76,'Budget YTD'!$I$77,'Budget YTD'!$K$77,'Budget YTD'!$M$77,'Budget YTD'!$O$77,'Budget YTD'!$I$78,'Budget YTD'!$K$78,'Budget YTD'!$M$78,'Budget YTD'!$O$78,'Budget YTD'!$M$80,'Budget YTD'!$O$80,'Budget YTD'!$M$82,'Budget YTD'!$O$82</definedName>
    <definedName name="QB_FORMULA_8" localSheetId="1" hidden="1">'Income Statement MTD'!$M$73,'Income Statement MTD'!$O$73,'Income Statement MTD'!$M$74,'Income Statement MTD'!$O$74,'Income Statement MTD'!$M$75,'Income Statement MTD'!$O$75,'Income Statement MTD'!$I$76,'Income Statement MTD'!$K$76,'Income Statement MTD'!$M$76,'Income Statement MTD'!$O$76,'Income Statement MTD'!$I$77,'Income Statement MTD'!$K$77,'Income Statement MTD'!$M$77,'Income Statement MTD'!$O$77,'Income Statement MTD'!$M$79,'Income Statement MTD'!$O$79</definedName>
    <definedName name="QB_FORMULA_8" localSheetId="2" hidden="1">'Income Statement YTD'!$M$73,'Income Statement YTD'!$O$73,'Income Statement YTD'!$M$74,'Income Statement YTD'!$O$74,'Income Statement YTD'!$M$75,'Income Statement YTD'!$O$75,'Income Statement YTD'!$M$76,'Income Statement YTD'!$O$76,'Income Statement YTD'!$M$77,'Income Statement YTD'!$O$77,'Income Statement YTD'!$M$78,'Income Statement YTD'!$O$78,'Income Statement YTD'!$M$79,'Income Statement YTD'!$O$79,'Income Statement YTD'!$I$80,'Income Statement YTD'!$K$80</definedName>
    <definedName name="QB_FORMULA_9" localSheetId="3" hidden="1">'Budget MTD'!$M$82,'Budget MTD'!$O$82,'Budget MTD'!$M$84,'Budget MTD'!$O$84,'Budget MTD'!$M$85,'Budget MTD'!$O$85,'Budget MTD'!$M$87,'Budget MTD'!$O$87,'Budget MTD'!$M$88,'Budget MTD'!$O$88,'Budget MTD'!$I$89,'Budget MTD'!$K$89,'Budget MTD'!$M$89,'Budget MTD'!$O$89,'Budget MTD'!$M$90,'Budget MTD'!$O$90</definedName>
    <definedName name="QB_FORMULA_9" localSheetId="4" hidden="1">'Budget YTD'!$I$83,'Budget YTD'!$K$83,'Budget YTD'!$M$83,'Budget YTD'!$O$83,'Budget YTD'!$M$84,'Budget YTD'!$O$84,'Budget YTD'!$M$86,'Budget YTD'!$O$86,'Budget YTD'!$M$87,'Budget YTD'!$O$87,'Budget YTD'!$M$89,'Budget YTD'!$O$89,'Budget YTD'!$M$90,'Budget YTD'!$O$90,'Budget YTD'!$I$91,'Budget YTD'!$K$91</definedName>
    <definedName name="QB_FORMULA_9" localSheetId="1" hidden="1">'Income Statement MTD'!$M$80,'Income Statement MTD'!$O$80,'Income Statement MTD'!$M$81,'Income Statement MTD'!$O$81,'Income Statement MTD'!$I$82,'Income Statement MTD'!$K$82,'Income Statement MTD'!$M$82,'Income Statement MTD'!$O$82,'Income Statement MTD'!$M$83,'Income Statement MTD'!$O$83,'Income Statement MTD'!$M$85,'Income Statement MTD'!$O$85,'Income Statement MTD'!$M$86,'Income Statement MTD'!$O$86,'Income Statement MTD'!$M$88,'Income Statement MTD'!$O$88</definedName>
    <definedName name="QB_FORMULA_9" localSheetId="2" hidden="1">'Income Statement YTD'!$M$80,'Income Statement YTD'!$O$80,'Income Statement YTD'!$I$81,'Income Statement YTD'!$K$81,'Income Statement YTD'!$M$81,'Income Statement YTD'!$O$81,'Income Statement YTD'!$M$83,'Income Statement YTD'!$O$83,'Income Statement YTD'!$M$84,'Income Statement YTD'!$O$84,'Income Statement YTD'!$M$85,'Income Statement YTD'!$O$85,'Income Statement YTD'!$I$86,'Income Statement YTD'!$K$86,'Income Statement YTD'!$M$86,'Income Statement YTD'!$O$86</definedName>
    <definedName name="QB_ROW_1" localSheetId="0" hidden="1">'Balance Sheet'!$A$6</definedName>
    <definedName name="QB_ROW_10031" localSheetId="0" hidden="1">'Balance Sheet'!$D$72</definedName>
    <definedName name="QB_ROW_1011" localSheetId="0" hidden="1">'Balance Sheet'!$B$7</definedName>
    <definedName name="QB_ROW_102270" localSheetId="3" hidden="1">'Budget MTD'!$H$26</definedName>
    <definedName name="QB_ROW_102270" localSheetId="4" hidden="1">'Budget YTD'!$H$26</definedName>
    <definedName name="QB_ROW_102270" localSheetId="1" hidden="1">'Income Statement MTD'!$H$23</definedName>
    <definedName name="QB_ROW_102270" localSheetId="2" hidden="1">'Income Statement YTD'!$H$24</definedName>
    <definedName name="QB_ROW_103270" localSheetId="3" hidden="1">'Budget MTD'!$H$27</definedName>
    <definedName name="QB_ROW_103270" localSheetId="4" hidden="1">'Budget YTD'!$H$27</definedName>
    <definedName name="QB_ROW_103270" localSheetId="1" hidden="1">'Income Statement MTD'!$H$24</definedName>
    <definedName name="QB_ROW_103270" localSheetId="2" hidden="1">'Income Statement YTD'!$H$25</definedName>
    <definedName name="QB_ROW_10331" localSheetId="0" hidden="1">'Balance Sheet'!$D$75</definedName>
    <definedName name="QB_ROW_104020" localSheetId="0" hidden="1">'Balance Sheet'!$C$56</definedName>
    <definedName name="QB_ROW_104320" localSheetId="0" hidden="1">'Balance Sheet'!$C$60</definedName>
    <definedName name="QB_ROW_105230" localSheetId="0" hidden="1">'Balance Sheet'!$D$57</definedName>
    <definedName name="QB_ROW_106230" localSheetId="0" hidden="1">'Balance Sheet'!$D$58</definedName>
    <definedName name="QB_ROW_107240" localSheetId="3" hidden="1">'Budget MTD'!$E$112</definedName>
    <definedName name="QB_ROW_107240" localSheetId="4" hidden="1">'Budget YTD'!$E$115</definedName>
    <definedName name="QB_ROW_107240" localSheetId="1" hidden="1">'Income Statement MTD'!$E$112</definedName>
    <definedName name="QB_ROW_107240" localSheetId="2" hidden="1">'Income Statement YTD'!$E$118</definedName>
    <definedName name="QB_ROW_109230" localSheetId="0" hidden="1">'Balance Sheet'!$D$45</definedName>
    <definedName name="QB_ROW_110230" localSheetId="0" hidden="1">'Balance Sheet'!$D$46</definedName>
    <definedName name="QB_ROW_11031" localSheetId="0" hidden="1">'Balance Sheet'!$D$76</definedName>
    <definedName name="QB_ROW_111230" localSheetId="0" hidden="1">'Balance Sheet'!$D$50</definedName>
    <definedName name="QB_ROW_112230" localSheetId="0" hidden="1">'Balance Sheet'!$D$51</definedName>
    <definedName name="QB_ROW_11230" localSheetId="0" hidden="1">'Balance Sheet'!$D$44</definedName>
    <definedName name="QB_ROW_11331" localSheetId="0" hidden="1">'Balance Sheet'!$D$78</definedName>
    <definedName name="QB_ROW_12031" localSheetId="0" hidden="1">'Balance Sheet'!$D$79</definedName>
    <definedName name="QB_ROW_120340" localSheetId="0" hidden="1">'Balance Sheet'!$E$83</definedName>
    <definedName name="QB_ROW_121240" localSheetId="3" hidden="1">'Budget MTD'!$E$111</definedName>
    <definedName name="QB_ROW_121240" localSheetId="4" hidden="1">'Budget YTD'!$E$114</definedName>
    <definedName name="QB_ROW_121240" localSheetId="1" hidden="1">'Income Statement MTD'!$E$111</definedName>
    <definedName name="QB_ROW_121240" localSheetId="2" hidden="1">'Income Statement YTD'!$E$117</definedName>
    <definedName name="QB_ROW_1220" localSheetId="0" hidden="1">'Balance Sheet'!$C$104</definedName>
    <definedName name="QB_ROW_12331" localSheetId="0" hidden="1">'Balance Sheet'!$D$95</definedName>
    <definedName name="QB_ROW_128260" localSheetId="3" hidden="1">'Budget MTD'!$G$14</definedName>
    <definedName name="QB_ROW_128260" localSheetId="4" hidden="1">'Budget YTD'!$G$14</definedName>
    <definedName name="QB_ROW_128260" localSheetId="1" hidden="1">'Income Statement MTD'!$G$14</definedName>
    <definedName name="QB_ROW_128260" localSheetId="2" hidden="1">'Income Statement YTD'!$G$14</definedName>
    <definedName name="QB_ROW_130040" localSheetId="3" hidden="1">'Budget MTD'!$E$83</definedName>
    <definedName name="QB_ROW_130040" localSheetId="4" hidden="1">'Budget YTD'!$E$85</definedName>
    <definedName name="QB_ROW_130040" localSheetId="1" hidden="1">'Income Statement MTD'!$E$84</definedName>
    <definedName name="QB_ROW_130040" localSheetId="2" hidden="1">'Income Statement YTD'!$E$88</definedName>
    <definedName name="QB_ROW_13021" localSheetId="0" hidden="1">'Balance Sheet'!$C$97</definedName>
    <definedName name="QB_ROW_130340" localSheetId="3" hidden="1">'Budget MTD'!$E$93</definedName>
    <definedName name="QB_ROW_130340" localSheetId="4" hidden="1">'Budget YTD'!$E$95</definedName>
    <definedName name="QB_ROW_130340" localSheetId="1" hidden="1">'Income Statement MTD'!$E$94</definedName>
    <definedName name="QB_ROW_130340" localSheetId="2" hidden="1">'Income Statement YTD'!$E$98</definedName>
    <definedName name="QB_ROW_131040" localSheetId="3" hidden="1">'Budget MTD'!$E$77</definedName>
    <definedName name="QB_ROW_131040" localSheetId="4" hidden="1">'Budget YTD'!$E$79</definedName>
    <definedName name="QB_ROW_131040" localSheetId="1" hidden="1">'Income Statement MTD'!$E$78</definedName>
    <definedName name="QB_ROW_131040" localSheetId="2" hidden="1">'Income Statement YTD'!$E$82</definedName>
    <definedName name="QB_ROW_1311" localSheetId="0" hidden="1">'Balance Sheet'!$B$40</definedName>
    <definedName name="QB_ROW_131340" localSheetId="3" hidden="1">'Budget MTD'!$E$81</definedName>
    <definedName name="QB_ROW_131340" localSheetId="4" hidden="1">'Budget YTD'!$E$83</definedName>
    <definedName name="QB_ROW_131340" localSheetId="1" hidden="1">'Income Statement MTD'!$E$82</definedName>
    <definedName name="QB_ROW_131340" localSheetId="2" hidden="1">'Income Statement YTD'!$E$86</definedName>
    <definedName name="QB_ROW_132050" localSheetId="3" hidden="1">'Budget MTD'!$F$66</definedName>
    <definedName name="QB_ROW_132050" localSheetId="4" hidden="1">'Budget YTD'!$F$68</definedName>
    <definedName name="QB_ROW_132050" localSheetId="1" hidden="1">'Income Statement MTD'!$F$67</definedName>
    <definedName name="QB_ROW_132050" localSheetId="2" hidden="1">'Income Statement YTD'!$F$71</definedName>
    <definedName name="QB_ROW_13230" localSheetId="0" hidden="1">'Balance Sheet'!$D$52</definedName>
    <definedName name="QB_ROW_132350" localSheetId="3" hidden="1">'Budget MTD'!$F$75</definedName>
    <definedName name="QB_ROW_132350" localSheetId="4" hidden="1">'Budget YTD'!$F$77</definedName>
    <definedName name="QB_ROW_132350" localSheetId="1" hidden="1">'Income Statement MTD'!$F$76</definedName>
    <definedName name="QB_ROW_132350" localSheetId="2" hidden="1">'Income Statement YTD'!$F$80</definedName>
    <definedName name="QB_ROW_133040" localSheetId="3" hidden="1">'Budget MTD'!$E$53</definedName>
    <definedName name="QB_ROW_133040" localSheetId="4" hidden="1">'Budget YTD'!$E$54</definedName>
    <definedName name="QB_ROW_133040" localSheetId="1" hidden="1">'Income Statement MTD'!$E$55</definedName>
    <definedName name="QB_ROW_133040" localSheetId="2" hidden="1">'Income Statement YTD'!$E$57</definedName>
    <definedName name="QB_ROW_13321" localSheetId="0" hidden="1">'Balance Sheet'!$C$99</definedName>
    <definedName name="QB_ROW_133340" localSheetId="3" hidden="1">'Budget MTD'!$E$63</definedName>
    <definedName name="QB_ROW_133340" localSheetId="4" hidden="1">'Budget YTD'!$E$65</definedName>
    <definedName name="QB_ROW_133340" localSheetId="1" hidden="1">'Income Statement MTD'!$E$64</definedName>
    <definedName name="QB_ROW_133340" localSheetId="2" hidden="1">'Income Statement YTD'!$E$68</definedName>
    <definedName name="QB_ROW_134040" localSheetId="3" hidden="1">'Budget MTD'!$E$49</definedName>
    <definedName name="QB_ROW_134040" localSheetId="4" hidden="1">'Budget YTD'!$E$50</definedName>
    <definedName name="QB_ROW_134040" localSheetId="1" hidden="1">'Income Statement MTD'!$E$51</definedName>
    <definedName name="QB_ROW_134040" localSheetId="2" hidden="1">'Income Statement YTD'!$E$53</definedName>
    <definedName name="QB_ROW_134340" localSheetId="3" hidden="1">'Budget MTD'!$E$52</definedName>
    <definedName name="QB_ROW_134340" localSheetId="4" hidden="1">'Budget YTD'!$E$53</definedName>
    <definedName name="QB_ROW_134340" localSheetId="1" hidden="1">'Income Statement MTD'!$E$54</definedName>
    <definedName name="QB_ROW_134340" localSheetId="2" hidden="1">'Income Statement YTD'!$E$56</definedName>
    <definedName name="QB_ROW_135040" localSheetId="3" hidden="1">'Budget MTD'!$E$46</definedName>
    <definedName name="QB_ROW_135040" localSheetId="4" hidden="1">'Budget YTD'!$E$47</definedName>
    <definedName name="QB_ROW_135040" localSheetId="1" hidden="1">'Income Statement MTD'!$E$48</definedName>
    <definedName name="QB_ROW_135040" localSheetId="2" hidden="1">'Income Statement YTD'!$E$50</definedName>
    <definedName name="QB_ROW_135340" localSheetId="3" hidden="1">'Budget MTD'!$E$48</definedName>
    <definedName name="QB_ROW_135340" localSheetId="4" hidden="1">'Budget YTD'!$E$49</definedName>
    <definedName name="QB_ROW_135340" localSheetId="1" hidden="1">'Income Statement MTD'!$E$50</definedName>
    <definedName name="QB_ROW_135340" localSheetId="2" hidden="1">'Income Statement YTD'!$E$52</definedName>
    <definedName name="QB_ROW_136040" localSheetId="3" hidden="1">'Budget MTD'!$E$12</definedName>
    <definedName name="QB_ROW_136040" localSheetId="4" hidden="1">'Budget YTD'!$E$12</definedName>
    <definedName name="QB_ROW_136040" localSheetId="1" hidden="1">'Income Statement MTD'!$E$12</definedName>
    <definedName name="QB_ROW_136040" localSheetId="2" hidden="1">'Income Statement YTD'!$E$12</definedName>
    <definedName name="QB_ROW_136340" localSheetId="3" hidden="1">'Budget MTD'!$E$21</definedName>
    <definedName name="QB_ROW_136340" localSheetId="4" hidden="1">'Budget YTD'!$E$21</definedName>
    <definedName name="QB_ROW_136340" localSheetId="1" hidden="1">'Income Statement MTD'!$E$18</definedName>
    <definedName name="QB_ROW_136340" localSheetId="2" hidden="1">'Income Statement YTD'!$E$19</definedName>
    <definedName name="QB_ROW_137040" localSheetId="3" hidden="1">'Budget MTD'!$E$8</definedName>
    <definedName name="QB_ROW_137040" localSheetId="4" hidden="1">'Budget YTD'!$E$8</definedName>
    <definedName name="QB_ROW_137040" localSheetId="1" hidden="1">'Income Statement MTD'!$E$8</definedName>
    <definedName name="QB_ROW_137040" localSheetId="2" hidden="1">'Income Statement YTD'!$E$8</definedName>
    <definedName name="QB_ROW_137340" localSheetId="3" hidden="1">'Budget MTD'!$E$11</definedName>
    <definedName name="QB_ROW_137340" localSheetId="4" hidden="1">'Budget YTD'!$E$11</definedName>
    <definedName name="QB_ROW_137340" localSheetId="1" hidden="1">'Income Statement MTD'!$E$11</definedName>
    <definedName name="QB_ROW_137340" localSheetId="2" hidden="1">'Income Statement YTD'!$E$11</definedName>
    <definedName name="QB_ROW_138050" localSheetId="3" hidden="1">'Budget MTD'!$F$23</definedName>
    <definedName name="QB_ROW_138050" localSheetId="4" hidden="1">'Budget YTD'!$F$23</definedName>
    <definedName name="QB_ROW_138050" localSheetId="1" hidden="1">'Income Statement MTD'!$F$20</definedName>
    <definedName name="QB_ROW_138050" localSheetId="2" hidden="1">'Income Statement YTD'!$F$21</definedName>
    <definedName name="QB_ROW_138350" localSheetId="3" hidden="1">'Budget MTD'!$F$30</definedName>
    <definedName name="QB_ROW_138350" localSheetId="4" hidden="1">'Budget YTD'!$F$30</definedName>
    <definedName name="QB_ROW_138350" localSheetId="1" hidden="1">'Income Statement MTD'!$F$27</definedName>
    <definedName name="QB_ROW_138350" localSheetId="2" hidden="1">'Income Statement YTD'!$F$28</definedName>
    <definedName name="QB_ROW_139020" localSheetId="0" hidden="1">'Balance Sheet'!$C$42</definedName>
    <definedName name="QB_ROW_139320" localSheetId="0" hidden="1">'Balance Sheet'!$C$47</definedName>
    <definedName name="QB_ROW_140020" localSheetId="0" hidden="1">'Balance Sheet'!$C$48</definedName>
    <definedName name="QB_ROW_14011" localSheetId="0" hidden="1">'Balance Sheet'!$B$101</definedName>
    <definedName name="QB_ROW_140320" localSheetId="0" hidden="1">'Balance Sheet'!$C$53</definedName>
    <definedName name="QB_ROW_143030" localSheetId="0" hidden="1">'Balance Sheet'!$D$22</definedName>
    <definedName name="QB_ROW_14311" localSheetId="0" hidden="1">'Balance Sheet'!$B$106</definedName>
    <definedName name="QB_ROW_143330" localSheetId="0" hidden="1">'Balance Sheet'!$D$26</definedName>
    <definedName name="QB_ROW_145240" localSheetId="0" hidden="1">'Balance Sheet'!$E$24</definedName>
    <definedName name="QB_ROW_147240" localSheetId="0" hidden="1">'Balance Sheet'!$E$25</definedName>
    <definedName name="QB_ROW_149230" localSheetId="0" hidden="1">'Balance Sheet'!$D$27</definedName>
    <definedName name="QB_ROW_157230" localSheetId="0" hidden="1">'Balance Sheet'!$D$59</definedName>
    <definedName name="QB_ROW_158260" localSheetId="3" hidden="1">'Budget MTD'!$G$18</definedName>
    <definedName name="QB_ROW_158260" localSheetId="4" hidden="1">'Budget YTD'!$G$18</definedName>
    <definedName name="QB_ROW_159020" localSheetId="0" hidden="1">'Balance Sheet'!$C$61</definedName>
    <definedName name="QB_ROW_159320" localSheetId="0" hidden="1">'Balance Sheet'!$C$66</definedName>
    <definedName name="QB_ROW_16240" localSheetId="0" hidden="1">'Balance Sheet'!$E$73</definedName>
    <definedName name="QB_ROW_163030" localSheetId="0" hidden="1">'Balance Sheet'!$D$16</definedName>
    <definedName name="QB_ROW_163240" localSheetId="0" hidden="1">'Balance Sheet'!$E$18</definedName>
    <definedName name="QB_ROW_163330" localSheetId="0" hidden="1">'Balance Sheet'!$D$19</definedName>
    <definedName name="QB_ROW_17221" localSheetId="0" hidden="1">'Balance Sheet'!$C$105</definedName>
    <definedName name="QB_ROW_173030" localSheetId="3" hidden="1">'Budget MTD'!$D$116</definedName>
    <definedName name="QB_ROW_173030" localSheetId="4" hidden="1">'Budget YTD'!$D$119</definedName>
    <definedName name="QB_ROW_173030" localSheetId="1" hidden="1">'Income Statement MTD'!$D$115</definedName>
    <definedName name="QB_ROW_173030" localSheetId="2" hidden="1">'Income Statement YTD'!$D$121</definedName>
    <definedName name="QB_ROW_173240" localSheetId="3" hidden="1">'Budget MTD'!$E$123</definedName>
    <definedName name="QB_ROW_173240" localSheetId="4" hidden="1">'Budget YTD'!$E$126</definedName>
    <definedName name="QB_ROW_173330" localSheetId="3" hidden="1">'Budget MTD'!$D$124</definedName>
    <definedName name="QB_ROW_173330" localSheetId="4" hidden="1">'Budget YTD'!$D$127</definedName>
    <definedName name="QB_ROW_173330" localSheetId="1" hidden="1">'Income Statement MTD'!$D$122</definedName>
    <definedName name="QB_ROW_173330" localSheetId="2" hidden="1">'Income Statement YTD'!$D$128</definedName>
    <definedName name="QB_ROW_174040" localSheetId="3" hidden="1">'Budget MTD'!$E$120</definedName>
    <definedName name="QB_ROW_174040" localSheetId="4" hidden="1">'Budget YTD'!$E$123</definedName>
    <definedName name="QB_ROW_174040" localSheetId="1" hidden="1">'Income Statement MTD'!$E$119</definedName>
    <definedName name="QB_ROW_174040" localSheetId="2" hidden="1">'Income Statement YTD'!$E$125</definedName>
    <definedName name="QB_ROW_174340" localSheetId="3" hidden="1">'Budget MTD'!$E$122</definedName>
    <definedName name="QB_ROW_174340" localSheetId="4" hidden="1">'Budget YTD'!$E$125</definedName>
    <definedName name="QB_ROW_174340" localSheetId="1" hidden="1">'Income Statement MTD'!$E$121</definedName>
    <definedName name="QB_ROW_174340" localSheetId="2" hidden="1">'Income Statement YTD'!$E$127</definedName>
    <definedName name="QB_ROW_178250" localSheetId="3" hidden="1">'Budget MTD'!$F$121</definedName>
    <definedName name="QB_ROW_178250" localSheetId="4" hidden="1">'Budget YTD'!$F$124</definedName>
    <definedName name="QB_ROW_178250" localSheetId="1" hidden="1">'Income Statement MTD'!$F$120</definedName>
    <definedName name="QB_ROW_178250" localSheetId="2" hidden="1">'Income Statement YTD'!$F$126</definedName>
    <definedName name="QB_ROW_179030" localSheetId="3" hidden="1">'Budget MTD'!$D$109</definedName>
    <definedName name="QB_ROW_179030" localSheetId="4" hidden="1">'Budget YTD'!$D$112</definedName>
    <definedName name="QB_ROW_179030" localSheetId="1" hidden="1">'Income Statement MTD'!$D$109</definedName>
    <definedName name="QB_ROW_179030" localSheetId="2" hidden="1">'Income Statement YTD'!$D$115</definedName>
    <definedName name="QB_ROW_179240" localSheetId="3" hidden="1">'Budget MTD'!$E$114</definedName>
    <definedName name="QB_ROW_179240" localSheetId="4" hidden="1">'Budget YTD'!$E$117</definedName>
    <definedName name="QB_ROW_179330" localSheetId="3" hidden="1">'Budget MTD'!$D$115</definedName>
    <definedName name="QB_ROW_179330" localSheetId="4" hidden="1">'Budget YTD'!$D$118</definedName>
    <definedName name="QB_ROW_179330" localSheetId="1" hidden="1">'Income Statement MTD'!$D$114</definedName>
    <definedName name="QB_ROW_179330" localSheetId="2" hidden="1">'Income Statement YTD'!$D$120</definedName>
    <definedName name="QB_ROW_180240" localSheetId="3" hidden="1">'Budget MTD'!$E$117</definedName>
    <definedName name="QB_ROW_180240" localSheetId="4" hidden="1">'Budget YTD'!$E$120</definedName>
    <definedName name="QB_ROW_180240" localSheetId="1" hidden="1">'Income Statement MTD'!$E$116</definedName>
    <definedName name="QB_ROW_180240" localSheetId="2" hidden="1">'Income Statement YTD'!$E$122</definedName>
    <definedName name="QB_ROW_181240" localSheetId="3" hidden="1">'Budget MTD'!$E$118</definedName>
    <definedName name="QB_ROW_181240" localSheetId="4" hidden="1">'Budget YTD'!$E$121</definedName>
    <definedName name="QB_ROW_181240" localSheetId="1" hidden="1">'Income Statement MTD'!$E$117</definedName>
    <definedName name="QB_ROW_181240" localSheetId="2" hidden="1">'Income Statement YTD'!$E$123</definedName>
    <definedName name="QB_ROW_182240" localSheetId="3" hidden="1">'Budget MTD'!$E$119</definedName>
    <definedName name="QB_ROW_182240" localSheetId="4" hidden="1">'Budget YTD'!$E$122</definedName>
    <definedName name="QB_ROW_182240" localSheetId="1" hidden="1">'Income Statement MTD'!$E$118</definedName>
    <definedName name="QB_ROW_182240" localSheetId="2" hidden="1">'Income Statement YTD'!$E$124</definedName>
    <definedName name="QB_ROW_18240" localSheetId="0" hidden="1">'Balance Sheet'!$E$86</definedName>
    <definedName name="QB_ROW_18301" localSheetId="3" hidden="1">'Budget MTD'!$A$127</definedName>
    <definedName name="QB_ROW_18301" localSheetId="4" hidden="1">'Budget YTD'!$A$130</definedName>
    <definedName name="QB_ROW_18301" localSheetId="1" hidden="1">'Income Statement MTD'!$A$125</definedName>
    <definedName name="QB_ROW_18301" localSheetId="2" hidden="1">'Income Statement YTD'!$A$131</definedName>
    <definedName name="QB_ROW_183220" localSheetId="0" hidden="1">'Balance Sheet'!$C$102</definedName>
    <definedName name="QB_ROW_184220" localSheetId="0" hidden="1">'Balance Sheet'!$C$103</definedName>
    <definedName name="QB_ROW_186030" localSheetId="3" hidden="1">'Budget MTD'!$D$105</definedName>
    <definedName name="QB_ROW_186030" localSheetId="4" hidden="1">'Budget YTD'!$D$108</definedName>
    <definedName name="QB_ROW_186030" localSheetId="1" hidden="1">'Income Statement MTD'!$D$105</definedName>
    <definedName name="QB_ROW_186030" localSheetId="2" hidden="1">'Income Statement YTD'!$D$111</definedName>
    <definedName name="QB_ROW_186330" localSheetId="3" hidden="1">'Budget MTD'!$D$108</definedName>
    <definedName name="QB_ROW_186330" localSheetId="4" hidden="1">'Budget YTD'!$D$111</definedName>
    <definedName name="QB_ROW_186330" localSheetId="1" hidden="1">'Income Statement MTD'!$D$108</definedName>
    <definedName name="QB_ROW_186330" localSheetId="2" hidden="1">'Income Statement YTD'!$D$114</definedName>
    <definedName name="QB_ROW_19011" localSheetId="3" hidden="1">'Budget MTD'!$B$6</definedName>
    <definedName name="QB_ROW_19011" localSheetId="4" hidden="1">'Budget YTD'!$B$6</definedName>
    <definedName name="QB_ROW_19011" localSheetId="1" hidden="1">'Income Statement MTD'!$B$6</definedName>
    <definedName name="QB_ROW_19011" localSheetId="2" hidden="1">'Income Statement YTD'!$B$6</definedName>
    <definedName name="QB_ROW_19040" localSheetId="0" hidden="1">'Balance Sheet'!$E$87</definedName>
    <definedName name="QB_ROW_191250" localSheetId="3" hidden="1">'Budget MTD'!$F$10</definedName>
    <definedName name="QB_ROW_191250" localSheetId="4" hidden="1">'Budget YTD'!$F$10</definedName>
    <definedName name="QB_ROW_191250" localSheetId="1" hidden="1">'Income Statement MTD'!$F$10</definedName>
    <definedName name="QB_ROW_191250" localSheetId="2" hidden="1">'Income Statement YTD'!$F$10</definedName>
    <definedName name="QB_ROW_19311" localSheetId="3" hidden="1">'Budget MTD'!$B$102</definedName>
    <definedName name="QB_ROW_19311" localSheetId="4" hidden="1">'Budget YTD'!$B$104</definedName>
    <definedName name="QB_ROW_19311" localSheetId="1" hidden="1">'Income Statement MTD'!$B$102</definedName>
    <definedName name="QB_ROW_19311" localSheetId="2" hidden="1">'Income Statement YTD'!$B$107</definedName>
    <definedName name="QB_ROW_19340" localSheetId="0" hidden="1">'Balance Sheet'!$E$92</definedName>
    <definedName name="QB_ROW_194230" localSheetId="0" hidden="1">'Balance Sheet'!$D$98</definedName>
    <definedName name="QB_ROW_196250" localSheetId="3" hidden="1">'Budget MTD'!$F$54</definedName>
    <definedName name="QB_ROW_196250" localSheetId="4" hidden="1">'Budget YTD'!$F$55</definedName>
    <definedName name="QB_ROW_196250" localSheetId="1" hidden="1">'Income Statement MTD'!$F$56</definedName>
    <definedName name="QB_ROW_196250" localSheetId="2" hidden="1">'Income Statement YTD'!$F$58</definedName>
    <definedName name="QB_ROW_199240" localSheetId="0" hidden="1">'Balance Sheet'!$E$82</definedName>
    <definedName name="QB_ROW_20031" localSheetId="3" hidden="1">'Budget MTD'!$D$7</definedName>
    <definedName name="QB_ROW_20031" localSheetId="4" hidden="1">'Budget YTD'!$D$7</definedName>
    <definedName name="QB_ROW_20031" localSheetId="1" hidden="1">'Income Statement MTD'!$D$7</definedName>
    <definedName name="QB_ROW_20031" localSheetId="2" hidden="1">'Income Statement YTD'!$D$7</definedName>
    <definedName name="QB_ROW_2021" localSheetId="0" hidden="1">'Balance Sheet'!$C$8</definedName>
    <definedName name="QB_ROW_20331" localSheetId="3" hidden="1">'Budget MTD'!$D$38</definedName>
    <definedName name="QB_ROW_20331" localSheetId="4" hidden="1">'Budget YTD'!$D$38</definedName>
    <definedName name="QB_ROW_20331" localSheetId="1" hidden="1">'Income Statement MTD'!$D$38</definedName>
    <definedName name="QB_ROW_20331" localSheetId="2" hidden="1">'Income Statement YTD'!$D$39</definedName>
    <definedName name="QB_ROW_21031" localSheetId="3" hidden="1">'Budget MTD'!$D$40</definedName>
    <definedName name="QB_ROW_21031" localSheetId="4" hidden="1">'Budget YTD'!$D$40</definedName>
    <definedName name="QB_ROW_21031" localSheetId="1" hidden="1">'Income Statement MTD'!$D$40</definedName>
    <definedName name="QB_ROW_21031" localSheetId="2" hidden="1">'Income Statement YTD'!$D$41</definedName>
    <definedName name="QB_ROW_21331" localSheetId="3" hidden="1">'Budget MTD'!$D$101</definedName>
    <definedName name="QB_ROW_21331" localSheetId="4" hidden="1">'Budget YTD'!$D$103</definedName>
    <definedName name="QB_ROW_21331" localSheetId="1" hidden="1">'Income Statement MTD'!$D$101</definedName>
    <definedName name="QB_ROW_21331" localSheetId="2" hidden="1">'Income Statement YTD'!$D$106</definedName>
    <definedName name="QB_ROW_218240" localSheetId="3" hidden="1">'Budget MTD'!$E$113</definedName>
    <definedName name="QB_ROW_218240" localSheetId="4" hidden="1">'Budget YTD'!$E$116</definedName>
    <definedName name="QB_ROW_218240" localSheetId="1" hidden="1">'Income Statement MTD'!$E$113</definedName>
    <definedName name="QB_ROW_218240" localSheetId="2" hidden="1">'Income Statement YTD'!$E$119</definedName>
    <definedName name="QB_ROW_22011" localSheetId="3" hidden="1">'Budget MTD'!$B$103</definedName>
    <definedName name="QB_ROW_22011" localSheetId="4" hidden="1">'Budget YTD'!$B$105</definedName>
    <definedName name="QB_ROW_22011" localSheetId="1" hidden="1">'Income Statement MTD'!$B$103</definedName>
    <definedName name="QB_ROW_22011" localSheetId="2" hidden="1">'Income Statement YTD'!$B$108</definedName>
    <definedName name="QB_ROW_222230" localSheetId="0" hidden="1">'Balance Sheet'!$D$43</definedName>
    <definedName name="QB_ROW_22311" localSheetId="3" hidden="1">'Budget MTD'!$B$126</definedName>
    <definedName name="QB_ROW_22311" localSheetId="4" hidden="1">'Budget YTD'!$B$129</definedName>
    <definedName name="QB_ROW_22311" localSheetId="1" hidden="1">'Income Statement MTD'!$B$124</definedName>
    <definedName name="QB_ROW_22311" localSheetId="2" hidden="1">'Income Statement YTD'!$B$130</definedName>
    <definedName name="QB_ROW_224040" localSheetId="3" hidden="1">'Budget MTD'!$E$43</definedName>
    <definedName name="QB_ROW_224040" localSheetId="4" hidden="1">'Budget YTD'!$E$44</definedName>
    <definedName name="QB_ROW_224040" localSheetId="1" hidden="1">'Income Statement MTD'!$E$44</definedName>
    <definedName name="QB_ROW_224040" localSheetId="2" hidden="1">'Income Statement YTD'!$E$46</definedName>
    <definedName name="QB_ROW_224250" localSheetId="1" hidden="1">'Income Statement MTD'!$F$46</definedName>
    <definedName name="QB_ROW_224250" localSheetId="2" hidden="1">'Income Statement YTD'!$F$48</definedName>
    <definedName name="QB_ROW_224340" localSheetId="3" hidden="1">'Budget MTD'!$E$45</definedName>
    <definedName name="QB_ROW_224340" localSheetId="4" hidden="1">'Budget YTD'!$E$46</definedName>
    <definedName name="QB_ROW_224340" localSheetId="1" hidden="1">'Income Statement MTD'!$E$47</definedName>
    <definedName name="QB_ROW_224340" localSheetId="2" hidden="1">'Income Statement YTD'!$E$49</definedName>
    <definedName name="QB_ROW_227250" localSheetId="3" hidden="1">'Budget MTD'!$F$91</definedName>
    <definedName name="QB_ROW_227250" localSheetId="4" hidden="1">'Budget YTD'!$F$93</definedName>
    <definedName name="QB_ROW_227250" localSheetId="1" hidden="1">'Income Statement MTD'!$F$92</definedName>
    <definedName name="QB_ROW_227250" localSheetId="2" hidden="1">'Income Statement YTD'!$F$96</definedName>
    <definedName name="QB_ROW_228240" localSheetId="0" hidden="1">'Balance Sheet'!$E$81</definedName>
    <definedName name="QB_ROW_23021" localSheetId="3" hidden="1">'Budget MTD'!$C$104</definedName>
    <definedName name="QB_ROW_23021" localSheetId="4" hidden="1">'Budget YTD'!$C$106</definedName>
    <definedName name="QB_ROW_23021" localSheetId="1" hidden="1">'Income Statement MTD'!$C$104</definedName>
    <definedName name="QB_ROW_23021" localSheetId="2" hidden="1">'Income Statement YTD'!$C$109</definedName>
    <definedName name="QB_ROW_232030" localSheetId="0" hidden="1">'Balance Sheet'!$D$12</definedName>
    <definedName name="QB_ROW_2321" localSheetId="0" hidden="1">'Balance Sheet'!$C$20</definedName>
    <definedName name="QB_ROW_232240" localSheetId="0" hidden="1">'Balance Sheet'!$E$14</definedName>
    <definedName name="QB_ROW_232330" localSheetId="0" hidden="1">'Balance Sheet'!$D$15</definedName>
    <definedName name="QB_ROW_23321" localSheetId="3" hidden="1">'Budget MTD'!$C$125</definedName>
    <definedName name="QB_ROW_23321" localSheetId="4" hidden="1">'Budget YTD'!$C$128</definedName>
    <definedName name="QB_ROW_23321" localSheetId="1" hidden="1">'Income Statement MTD'!$C$123</definedName>
    <definedName name="QB_ROW_23321" localSheetId="2" hidden="1">'Income Statement YTD'!$C$129</definedName>
    <definedName name="QB_ROW_233240" localSheetId="0" hidden="1">'Balance Sheet'!$E$80</definedName>
    <definedName name="QB_ROW_234240" localSheetId="3" hidden="1">'Budget MTD'!$E$99</definedName>
    <definedName name="QB_ROW_234240" localSheetId="4" hidden="1">'Budget YTD'!$E$101</definedName>
    <definedName name="QB_ROW_234240" localSheetId="1" hidden="1">'Income Statement MTD'!$E$99</definedName>
    <definedName name="QB_ROW_234240" localSheetId="2" hidden="1">'Income Statement YTD'!$E$104</definedName>
    <definedName name="QB_ROW_235240" localSheetId="3" hidden="1">'Budget MTD'!$E$42</definedName>
    <definedName name="QB_ROW_235240" localSheetId="4" hidden="1">'Budget YTD'!$E$43</definedName>
    <definedName name="QB_ROW_235240" localSheetId="1" hidden="1">'Income Statement MTD'!$E$42</definedName>
    <definedName name="QB_ROW_235240" localSheetId="2" hidden="1">'Income Statement YTD'!$E$44</definedName>
    <definedName name="QB_ROW_237240" localSheetId="3" hidden="1">'Budget MTD'!$E$41</definedName>
    <definedName name="QB_ROW_237240" localSheetId="4" hidden="1">'Budget YTD'!$E$42</definedName>
    <definedName name="QB_ROW_237240" localSheetId="1" hidden="1">'Income Statement MTD'!$E$41</definedName>
    <definedName name="QB_ROW_237240" localSheetId="2" hidden="1">'Income Statement YTD'!$E$43</definedName>
    <definedName name="QB_ROW_246230" localSheetId="4" hidden="1">'Budget YTD'!$D$107</definedName>
    <definedName name="QB_ROW_246230" localSheetId="2" hidden="1">'Income Statement YTD'!$D$110</definedName>
    <definedName name="QB_ROW_252230" localSheetId="0" hidden="1">'Balance Sheet'!$D$30</definedName>
    <definedName name="QB_ROW_253240" localSheetId="3" hidden="1">'Budget MTD'!$E$107</definedName>
    <definedName name="QB_ROW_253240" localSheetId="4" hidden="1">'Budget YTD'!$E$110</definedName>
    <definedName name="QB_ROW_253240" localSheetId="1" hidden="1">'Income Statement MTD'!$E$107</definedName>
    <definedName name="QB_ROW_253240" localSheetId="2" hidden="1">'Income Statement YTD'!$E$113</definedName>
    <definedName name="QB_ROW_254240" localSheetId="3" hidden="1">'Budget MTD'!$E$106</definedName>
    <definedName name="QB_ROW_254240" localSheetId="4" hidden="1">'Budget YTD'!$E$109</definedName>
    <definedName name="QB_ROW_254240" localSheetId="1" hidden="1">'Income Statement MTD'!$E$106</definedName>
    <definedName name="QB_ROW_254240" localSheetId="2" hidden="1">'Income Statement YTD'!$E$112</definedName>
    <definedName name="QB_ROW_255250" localSheetId="3" hidden="1">'Budget MTD'!$F$60</definedName>
    <definedName name="QB_ROW_255250" localSheetId="4" hidden="1">'Budget YTD'!$F$61</definedName>
    <definedName name="QB_ROW_255250" localSheetId="1" hidden="1">'Income Statement MTD'!$F$62</definedName>
    <definedName name="QB_ROW_255250" localSheetId="2" hidden="1">'Income Statement YTD'!$F$64</definedName>
    <definedName name="QB_ROW_256050" localSheetId="3" hidden="1">'Budget MTD'!$F$31</definedName>
    <definedName name="QB_ROW_256050" localSheetId="4" hidden="1">'Budget YTD'!$F$31</definedName>
    <definedName name="QB_ROW_256050" localSheetId="1" hidden="1">'Income Statement MTD'!$F$28</definedName>
    <definedName name="QB_ROW_256050" localSheetId="2" hidden="1">'Income Statement YTD'!$F$29</definedName>
    <definedName name="QB_ROW_256260" localSheetId="1" hidden="1">'Income Statement MTD'!$G$30</definedName>
    <definedName name="QB_ROW_256260" localSheetId="2" hidden="1">'Income Statement YTD'!$G$31</definedName>
    <definedName name="QB_ROW_256350" localSheetId="3" hidden="1">'Budget MTD'!$F$33</definedName>
    <definedName name="QB_ROW_256350" localSheetId="4" hidden="1">'Budget YTD'!$F$33</definedName>
    <definedName name="QB_ROW_256350" localSheetId="1" hidden="1">'Income Statement MTD'!$F$31</definedName>
    <definedName name="QB_ROW_256350" localSheetId="2" hidden="1">'Income Statement YTD'!$F$32</definedName>
    <definedName name="QB_ROW_257230" localSheetId="0" hidden="1">'Balance Sheet'!$D$49</definedName>
    <definedName name="QB_ROW_258260" localSheetId="3" hidden="1">'Budget MTD'!$G$32</definedName>
    <definedName name="QB_ROW_258260" localSheetId="4" hidden="1">'Budget YTD'!$G$32</definedName>
    <definedName name="QB_ROW_258260" localSheetId="1" hidden="1">'Income Statement MTD'!$G$29</definedName>
    <definedName name="QB_ROW_258260" localSheetId="2" hidden="1">'Income Statement YTD'!$G$30</definedName>
    <definedName name="QB_ROW_26250" localSheetId="3" hidden="1">'Budget MTD'!$F$9</definedName>
    <definedName name="QB_ROW_26250" localSheetId="4" hidden="1">'Budget YTD'!$F$9</definedName>
    <definedName name="QB_ROW_26250" localSheetId="1" hidden="1">'Income Statement MTD'!$F$9</definedName>
    <definedName name="QB_ROW_26250" localSheetId="2" hidden="1">'Income Statement YTD'!$F$9</definedName>
    <definedName name="QB_ROW_264240" localSheetId="1" hidden="1">'Income Statement MTD'!$E$37</definedName>
    <definedName name="QB_ROW_264240" localSheetId="2" hidden="1">'Income Statement YTD'!$E$38</definedName>
    <definedName name="QB_ROW_265250" localSheetId="4" hidden="1">'Budget YTD'!$F$64</definedName>
    <definedName name="QB_ROW_265250" localSheetId="2" hidden="1">'Income Statement YTD'!$F$67</definedName>
    <definedName name="QB_ROW_270230" localSheetId="0" hidden="1">'Balance Sheet'!$D$9</definedName>
    <definedName name="QB_ROW_27250" localSheetId="3" hidden="1">'Budget MTD'!$F$57</definedName>
    <definedName name="QB_ROW_27250" localSheetId="4" hidden="1">'Budget YTD'!$F$58</definedName>
    <definedName name="QB_ROW_27250" localSheetId="1" hidden="1">'Income Statement MTD'!$F$59</definedName>
    <definedName name="QB_ROW_27250" localSheetId="2" hidden="1">'Income Statement YTD'!$F$61</definedName>
    <definedName name="QB_ROW_282240" localSheetId="0" hidden="1">'Balance Sheet'!$E$77</definedName>
    <definedName name="QB_ROW_28250" localSheetId="3" hidden="1">'Budget MTD'!$F$51</definedName>
    <definedName name="QB_ROW_28250" localSheetId="4" hidden="1">'Budget YTD'!$F$52</definedName>
    <definedName name="QB_ROW_28250" localSheetId="1" hidden="1">'Income Statement MTD'!$F$53</definedName>
    <definedName name="QB_ROW_28250" localSheetId="2" hidden="1">'Income Statement YTD'!$F$55</definedName>
    <definedName name="QB_ROW_283030" localSheetId="0" hidden="1">'Balance Sheet'!$D$35</definedName>
    <definedName name="QB_ROW_283330" localSheetId="0" hidden="1">'Balance Sheet'!$D$38</definedName>
    <definedName name="QB_ROW_284240" localSheetId="0" hidden="1">'Balance Sheet'!$E$36</definedName>
    <definedName name="QB_ROW_285240" localSheetId="0" hidden="1">'Balance Sheet'!$E$37</definedName>
    <definedName name="QB_ROW_286240" localSheetId="0" hidden="1">'Balance Sheet'!$E$13</definedName>
    <definedName name="QB_ROW_288240" localSheetId="0" hidden="1">'Balance Sheet'!$E$17</definedName>
    <definedName name="QB_ROW_289230" localSheetId="0" hidden="1">'Balance Sheet'!$D$10</definedName>
    <definedName name="QB_ROW_29250" localSheetId="3" hidden="1">'Budget MTD'!$F$80</definedName>
    <definedName name="QB_ROW_29250" localSheetId="4" hidden="1">'Budget YTD'!$F$82</definedName>
    <definedName name="QB_ROW_29250" localSheetId="1" hidden="1">'Income Statement MTD'!$F$81</definedName>
    <definedName name="QB_ROW_29250" localSheetId="2" hidden="1">'Income Statement YTD'!$F$85</definedName>
    <definedName name="QB_ROW_296230" localSheetId="0" hidden="1">'Balance Sheet'!$D$63</definedName>
    <definedName name="QB_ROW_297230" localSheetId="0" hidden="1">'Balance Sheet'!$D$62</definedName>
    <definedName name="QB_ROW_298230" localSheetId="0" hidden="1">'Balance Sheet'!$D$64</definedName>
    <definedName name="QB_ROW_301" localSheetId="0" hidden="1">'Balance Sheet'!$A$68</definedName>
    <definedName name="QB_ROW_301230" localSheetId="0" hidden="1">'Balance Sheet'!$D$65</definedName>
    <definedName name="QB_ROW_302040" localSheetId="3" hidden="1">'Budget MTD'!$E$22</definedName>
    <definedName name="QB_ROW_302040" localSheetId="4" hidden="1">'Budget YTD'!$E$22</definedName>
    <definedName name="QB_ROW_302040" localSheetId="1" hidden="1">'Income Statement MTD'!$E$19</definedName>
    <definedName name="QB_ROW_302040" localSheetId="2" hidden="1">'Income Statement YTD'!$E$20</definedName>
    <definedName name="QB_ROW_3021" localSheetId="0" hidden="1">'Balance Sheet'!$C$21</definedName>
    <definedName name="QB_ROW_302340" localSheetId="3" hidden="1">'Budget MTD'!$E$34</definedName>
    <definedName name="QB_ROW_302340" localSheetId="4" hidden="1">'Budget YTD'!$E$34</definedName>
    <definedName name="QB_ROW_302340" localSheetId="1" hidden="1">'Income Statement MTD'!$E$32</definedName>
    <definedName name="QB_ROW_302340" localSheetId="2" hidden="1">'Income Statement YTD'!$E$33</definedName>
    <definedName name="QB_ROW_303040" localSheetId="3" hidden="1">'Budget MTD'!$E$64</definedName>
    <definedName name="QB_ROW_303040" localSheetId="4" hidden="1">'Budget YTD'!$E$66</definedName>
    <definedName name="QB_ROW_303040" localSheetId="1" hidden="1">'Income Statement MTD'!$E$65</definedName>
    <definedName name="QB_ROW_303040" localSheetId="2" hidden="1">'Income Statement YTD'!$E$69</definedName>
    <definedName name="QB_ROW_303340" localSheetId="3" hidden="1">'Budget MTD'!$E$76</definedName>
    <definedName name="QB_ROW_303340" localSheetId="4" hidden="1">'Budget YTD'!$E$78</definedName>
    <definedName name="QB_ROW_303340" localSheetId="1" hidden="1">'Income Statement MTD'!$E$77</definedName>
    <definedName name="QB_ROW_303340" localSheetId="2" hidden="1">'Income Statement YTD'!$E$81</definedName>
    <definedName name="QB_ROW_304250" localSheetId="1" hidden="1">'Income Statement MTD'!$F$35</definedName>
    <definedName name="QB_ROW_304250" localSheetId="2" hidden="1">'Income Statement YTD'!$F$36</definedName>
    <definedName name="QB_ROW_305240" localSheetId="1" hidden="1">'Income Statement MTD'!$E$43</definedName>
    <definedName name="QB_ROW_305240" localSheetId="2" hidden="1">'Income Statement YTD'!$E$45</definedName>
    <definedName name="QB_ROW_308250" localSheetId="0" hidden="1">'Balance Sheet'!$F$88</definedName>
    <definedName name="QB_ROW_309250" localSheetId="0" hidden="1">'Balance Sheet'!$F$89</definedName>
    <definedName name="QB_ROW_310230" localSheetId="0" hidden="1">'Balance Sheet'!$D$11</definedName>
    <definedName name="QB_ROW_31260" localSheetId="3" hidden="1">'Budget MTD'!$G$69</definedName>
    <definedName name="QB_ROW_31260" localSheetId="4" hidden="1">'Budget YTD'!$G$71</definedName>
    <definedName name="QB_ROW_31260" localSheetId="1" hidden="1">'Income Statement MTD'!$G$70</definedName>
    <definedName name="QB_ROW_31260" localSheetId="2" hidden="1">'Income Statement YTD'!$G$74</definedName>
    <definedName name="QB_ROW_315250" localSheetId="0" hidden="1">'Balance Sheet'!$F$90</definedName>
    <definedName name="QB_ROW_316250" localSheetId="0" hidden="1">'Balance Sheet'!$F$91</definedName>
    <definedName name="QB_ROW_317250" localSheetId="3" hidden="1">'Budget MTD'!$F$92</definedName>
    <definedName name="QB_ROW_317250" localSheetId="4" hidden="1">'Budget YTD'!$F$94</definedName>
    <definedName name="QB_ROW_317250" localSheetId="1" hidden="1">'Income Statement MTD'!$F$93</definedName>
    <definedName name="QB_ROW_317250" localSheetId="2" hidden="1">'Income Statement YTD'!$F$97</definedName>
    <definedName name="QB_ROW_318250" localSheetId="3" hidden="1">'Budget MTD'!$F$36</definedName>
    <definedName name="QB_ROW_318250" localSheetId="4" hidden="1">'Budget YTD'!$F$36</definedName>
    <definedName name="QB_ROW_318250" localSheetId="1" hidden="1">'Income Statement MTD'!$F$34</definedName>
    <definedName name="QB_ROW_318250" localSheetId="2" hidden="1">'Income Statement YTD'!$F$35</definedName>
    <definedName name="QB_ROW_319250" localSheetId="3" hidden="1">'Budget MTD'!$F$44</definedName>
    <definedName name="QB_ROW_319250" localSheetId="4" hidden="1">'Budget YTD'!$F$45</definedName>
    <definedName name="QB_ROW_319250" localSheetId="1" hidden="1">'Income Statement MTD'!$F$45</definedName>
    <definedName name="QB_ROW_319250" localSheetId="2" hidden="1">'Income Statement YTD'!$F$47</definedName>
    <definedName name="QB_ROW_321250" localSheetId="3" hidden="1">'Budget MTD'!$F$55</definedName>
    <definedName name="QB_ROW_321250" localSheetId="4" hidden="1">'Budget YTD'!$F$56</definedName>
    <definedName name="QB_ROW_321250" localSheetId="1" hidden="1">'Income Statement MTD'!$F$57</definedName>
    <definedName name="QB_ROW_321250" localSheetId="2" hidden="1">'Income Statement YTD'!$F$59</definedName>
    <definedName name="QB_ROW_32250" localSheetId="3" hidden="1">'Budget MTD'!$F$50</definedName>
    <definedName name="QB_ROW_32250" localSheetId="4" hidden="1">'Budget YTD'!$F$51</definedName>
    <definedName name="QB_ROW_32250" localSheetId="1" hidden="1">'Income Statement MTD'!$F$52</definedName>
    <definedName name="QB_ROW_32250" localSheetId="2" hidden="1">'Income Statement YTD'!$F$54</definedName>
    <definedName name="QB_ROW_3240" localSheetId="3" hidden="1">'Budget MTD'!$E$98</definedName>
    <definedName name="QB_ROW_3240" localSheetId="4" hidden="1">'Budget YTD'!$E$100</definedName>
    <definedName name="QB_ROW_3240" localSheetId="1" hidden="1">'Income Statement MTD'!$E$98</definedName>
    <definedName name="QB_ROW_3240" localSheetId="2" hidden="1">'Income Statement YTD'!$E$103</definedName>
    <definedName name="QB_ROW_3321" localSheetId="0" hidden="1">'Balance Sheet'!$C$28</definedName>
    <definedName name="QB_ROW_33250" localSheetId="3" hidden="1">'Budget MTD'!$F$90</definedName>
    <definedName name="QB_ROW_33250" localSheetId="4" hidden="1">'Budget YTD'!$F$92</definedName>
    <definedName name="QB_ROW_33250" localSheetId="1" hidden="1">'Income Statement MTD'!$F$91</definedName>
    <definedName name="QB_ROW_33250" localSheetId="2" hidden="1">'Income Statement YTD'!$F$95</definedName>
    <definedName name="QB_ROW_34050" localSheetId="3" hidden="1">'Budget MTD'!$F$17</definedName>
    <definedName name="QB_ROW_34050" localSheetId="4" hidden="1">'Budget YTD'!$F$17</definedName>
    <definedName name="QB_ROW_34260" localSheetId="3" hidden="1">'Budget MTD'!$G$19</definedName>
    <definedName name="QB_ROW_34260" localSheetId="4" hidden="1">'Budget YTD'!$G$19</definedName>
    <definedName name="QB_ROW_34350" localSheetId="3" hidden="1">'Budget MTD'!$F$20</definedName>
    <definedName name="QB_ROW_34350" localSheetId="4" hidden="1">'Budget YTD'!$F$20</definedName>
    <definedName name="QB_ROW_34350" localSheetId="1" hidden="1">'Income Statement MTD'!$F$17</definedName>
    <definedName name="QB_ROW_34350" localSheetId="2" hidden="1">'Income Statement YTD'!$F$18</definedName>
    <definedName name="QB_ROW_35240" localSheetId="3" hidden="1">'Budget MTD'!$E$97</definedName>
    <definedName name="QB_ROW_35240" localSheetId="4" hidden="1">'Budget YTD'!$E$99</definedName>
    <definedName name="QB_ROW_35240" localSheetId="1" hidden="1">'Income Statement MTD'!$E$97</definedName>
    <definedName name="QB_ROW_35240" localSheetId="2" hidden="1">'Income Statement YTD'!$E$102</definedName>
    <definedName name="QB_ROW_36250" localSheetId="3" hidden="1">'Budget MTD'!$F$58</definedName>
    <definedName name="QB_ROW_36250" localSheetId="4" hidden="1">'Budget YTD'!$F$59</definedName>
    <definedName name="QB_ROW_36250" localSheetId="1" hidden="1">'Income Statement MTD'!$F$60</definedName>
    <definedName name="QB_ROW_36250" localSheetId="2" hidden="1">'Income Statement YTD'!$F$62</definedName>
    <definedName name="QB_ROW_37260" localSheetId="3" hidden="1">'Budget MTD'!$G$68</definedName>
    <definedName name="QB_ROW_37260" localSheetId="4" hidden="1">'Budget YTD'!$G$70</definedName>
    <definedName name="QB_ROW_37260" localSheetId="1" hidden="1">'Income Statement MTD'!$G$69</definedName>
    <definedName name="QB_ROW_37260" localSheetId="2" hidden="1">'Income Statement YTD'!$G$73</definedName>
    <definedName name="QB_ROW_38240" localSheetId="3" hidden="1">'Budget MTD'!$E$96</definedName>
    <definedName name="QB_ROW_38240" localSheetId="4" hidden="1">'Budget YTD'!$E$98</definedName>
    <definedName name="QB_ROW_38240" localSheetId="1" hidden="1">'Income Statement MTD'!$E$96</definedName>
    <definedName name="QB_ROW_38240" localSheetId="2" hidden="1">'Income Statement YTD'!$E$101</definedName>
    <definedName name="QB_ROW_39260" localSheetId="3" hidden="1">'Budget MTD'!$G$74</definedName>
    <definedName name="QB_ROW_39260" localSheetId="4" hidden="1">'Budget YTD'!$G$76</definedName>
    <definedName name="QB_ROW_39260" localSheetId="1" hidden="1">'Income Statement MTD'!$G$75</definedName>
    <definedName name="QB_ROW_39260" localSheetId="2" hidden="1">'Income Statement YTD'!$G$79</definedName>
    <definedName name="QB_ROW_4021" localSheetId="0" hidden="1">'Balance Sheet'!$C$29</definedName>
    <definedName name="QB_ROW_41250" localSheetId="3" hidden="1">'Budget MTD'!$F$59</definedName>
    <definedName name="QB_ROW_41250" localSheetId="4" hidden="1">'Budget YTD'!$F$60</definedName>
    <definedName name="QB_ROW_41250" localSheetId="1" hidden="1">'Income Statement MTD'!$F$61</definedName>
    <definedName name="QB_ROW_41250" localSheetId="2" hidden="1">'Income Statement YTD'!$F$63</definedName>
    <definedName name="QB_ROW_42240" localSheetId="3" hidden="1">'Budget MTD'!$E$82</definedName>
    <definedName name="QB_ROW_42240" localSheetId="4" hidden="1">'Budget YTD'!$E$84</definedName>
    <definedName name="QB_ROW_42240" localSheetId="1" hidden="1">'Income Statement MTD'!$E$83</definedName>
    <definedName name="QB_ROW_42240" localSheetId="2" hidden="1">'Income Statement YTD'!$E$87</definedName>
    <definedName name="QB_ROW_43050" localSheetId="3" hidden="1">'Budget MTD'!$F$13</definedName>
    <definedName name="QB_ROW_43050" localSheetId="4" hidden="1">'Budget YTD'!$F$13</definedName>
    <definedName name="QB_ROW_43050" localSheetId="1" hidden="1">'Income Statement MTD'!$F$13</definedName>
    <definedName name="QB_ROW_43050" localSheetId="2" hidden="1">'Income Statement YTD'!$F$13</definedName>
    <definedName name="QB_ROW_4321" localSheetId="0" hidden="1">'Balance Sheet'!$C$39</definedName>
    <definedName name="QB_ROW_43260" localSheetId="3" hidden="1">'Budget MTD'!$G$15</definedName>
    <definedName name="QB_ROW_43260" localSheetId="4" hidden="1">'Budget YTD'!$G$15</definedName>
    <definedName name="QB_ROW_43260" localSheetId="1" hidden="1">'Income Statement MTD'!$G$15</definedName>
    <definedName name="QB_ROW_43260" localSheetId="2" hidden="1">'Income Statement YTD'!$G$15</definedName>
    <definedName name="QB_ROW_43350" localSheetId="3" hidden="1">'Budget MTD'!$F$16</definedName>
    <definedName name="QB_ROW_43350" localSheetId="4" hidden="1">'Budget YTD'!$F$16</definedName>
    <definedName name="QB_ROW_43350" localSheetId="1" hidden="1">'Income Statement MTD'!$F$16</definedName>
    <definedName name="QB_ROW_43350" localSheetId="2" hidden="1">'Income Statement YTD'!$F$16</definedName>
    <definedName name="QB_ROW_45260" localSheetId="3" hidden="1">'Budget MTD'!$G$29</definedName>
    <definedName name="QB_ROW_45260" localSheetId="4" hidden="1">'Budget YTD'!$G$29</definedName>
    <definedName name="QB_ROW_45260" localSheetId="1" hidden="1">'Income Statement MTD'!$G$26</definedName>
    <definedName name="QB_ROW_45260" localSheetId="2" hidden="1">'Income Statement YTD'!$G$27</definedName>
    <definedName name="QB_ROW_47350" localSheetId="2" hidden="1">'Income Statement YTD'!$F$17</definedName>
    <definedName name="QB_ROW_48250" localSheetId="3" hidden="1">'Budget MTD'!$F$65</definedName>
    <definedName name="QB_ROW_48250" localSheetId="4" hidden="1">'Budget YTD'!$F$67</definedName>
    <definedName name="QB_ROW_48250" localSheetId="1" hidden="1">'Income Statement MTD'!$F$66</definedName>
    <definedName name="QB_ROW_48250" localSheetId="2" hidden="1">'Income Statement YTD'!$F$70</definedName>
    <definedName name="QB_ROW_49240" localSheetId="3" hidden="1">'Budget MTD'!$E$110</definedName>
    <definedName name="QB_ROW_49240" localSheetId="4" hidden="1">'Budget YTD'!$E$113</definedName>
    <definedName name="QB_ROW_49240" localSheetId="1" hidden="1">'Income Statement MTD'!$E$110</definedName>
    <definedName name="QB_ROW_49240" localSheetId="2" hidden="1">'Income Statement YTD'!$E$116</definedName>
    <definedName name="QB_ROW_5011" localSheetId="0" hidden="1">'Balance Sheet'!$B$41</definedName>
    <definedName name="QB_ROW_50260" localSheetId="3" hidden="1">'Budget MTD'!$G$72</definedName>
    <definedName name="QB_ROW_50260" localSheetId="4" hidden="1">'Budget YTD'!$G$74</definedName>
    <definedName name="QB_ROW_50260" localSheetId="1" hidden="1">'Income Statement MTD'!$G$73</definedName>
    <definedName name="QB_ROW_50260" localSheetId="2" hidden="1">'Income Statement YTD'!$G$77</definedName>
    <definedName name="QB_ROW_51260" localSheetId="3" hidden="1">'Budget MTD'!$G$71</definedName>
    <definedName name="QB_ROW_51260" localSheetId="4" hidden="1">'Budget YTD'!$G$73</definedName>
    <definedName name="QB_ROW_51260" localSheetId="1" hidden="1">'Income Statement MTD'!$G$72</definedName>
    <definedName name="QB_ROW_51260" localSheetId="2" hidden="1">'Income Statement YTD'!$G$76</definedName>
    <definedName name="QB_ROW_52260" localSheetId="3" hidden="1">'Budget MTD'!$G$70</definedName>
    <definedName name="QB_ROW_52260" localSheetId="4" hidden="1">'Budget YTD'!$G$72</definedName>
    <definedName name="QB_ROW_52260" localSheetId="1" hidden="1">'Income Statement MTD'!$G$71</definedName>
    <definedName name="QB_ROW_52260" localSheetId="2" hidden="1">'Income Statement YTD'!$G$75</definedName>
    <definedName name="QB_ROW_5311" localSheetId="0" hidden="1">'Balance Sheet'!$B$54</definedName>
    <definedName name="QB_ROW_55250" localSheetId="3" hidden="1">'Budget MTD'!$F$47</definedName>
    <definedName name="QB_ROW_55250" localSheetId="4" hidden="1">'Budget YTD'!$F$48</definedName>
    <definedName name="QB_ROW_55250" localSheetId="1" hidden="1">'Income Statement MTD'!$F$49</definedName>
    <definedName name="QB_ROW_55250" localSheetId="2" hidden="1">'Income Statement YTD'!$F$51</definedName>
    <definedName name="QB_ROW_57240" localSheetId="3" hidden="1">'Budget MTD'!$E$95</definedName>
    <definedName name="QB_ROW_57240" localSheetId="4" hidden="1">'Budget YTD'!$E$97</definedName>
    <definedName name="QB_ROW_57240" localSheetId="1" hidden="1">'Income Statement MTD'!$E$95</definedName>
    <definedName name="QB_ROW_57240" localSheetId="2" hidden="1">'Income Statement YTD'!$E$100</definedName>
    <definedName name="QB_ROW_58250" localSheetId="3" hidden="1">'Budget MTD'!$F$78</definedName>
    <definedName name="QB_ROW_58250" localSheetId="4" hidden="1">'Budget YTD'!$F$80</definedName>
    <definedName name="QB_ROW_58250" localSheetId="1" hidden="1">'Income Statement MTD'!$F$79</definedName>
    <definedName name="QB_ROW_58250" localSheetId="2" hidden="1">'Income Statement YTD'!$F$83</definedName>
    <definedName name="QB_ROW_59250" localSheetId="3" hidden="1">'Budget MTD'!$F$84</definedName>
    <definedName name="QB_ROW_59250" localSheetId="4" hidden="1">'Budget YTD'!$F$86</definedName>
    <definedName name="QB_ROW_59250" localSheetId="1" hidden="1">'Income Statement MTD'!$F$85</definedName>
    <definedName name="QB_ROW_59250" localSheetId="2" hidden="1">'Income Statement YTD'!$F$89</definedName>
    <definedName name="QB_ROW_6011" localSheetId="0" hidden="1">'Balance Sheet'!$B$55</definedName>
    <definedName name="QB_ROW_62240" localSheetId="0" hidden="1">'Balance Sheet'!$E$23</definedName>
    <definedName name="QB_ROW_6311" localSheetId="0" hidden="1">'Balance Sheet'!$B$67</definedName>
    <definedName name="QB_ROW_63230" localSheetId="0" hidden="1">'Balance Sheet'!$D$34</definedName>
    <definedName name="QB_ROW_64250" localSheetId="3" hidden="1">'Budget MTD'!$F$85</definedName>
    <definedName name="QB_ROW_64250" localSheetId="4" hidden="1">'Budget YTD'!$F$87</definedName>
    <definedName name="QB_ROW_64250" localSheetId="1" hidden="1">'Income Statement MTD'!$F$86</definedName>
    <definedName name="QB_ROW_64250" localSheetId="2" hidden="1">'Income Statement YTD'!$F$90</definedName>
    <definedName name="QB_ROW_65050" localSheetId="3" hidden="1">'Budget MTD'!$F$86</definedName>
    <definedName name="QB_ROW_65050" localSheetId="4" hidden="1">'Budget YTD'!$F$88</definedName>
    <definedName name="QB_ROW_65050" localSheetId="1" hidden="1">'Income Statement MTD'!$F$87</definedName>
    <definedName name="QB_ROW_65050" localSheetId="2" hidden="1">'Income Statement YTD'!$F$91</definedName>
    <definedName name="QB_ROW_65260" localSheetId="3" hidden="1">'Budget MTD'!$G$88</definedName>
    <definedName name="QB_ROW_65260" localSheetId="4" hidden="1">'Budget YTD'!$G$90</definedName>
    <definedName name="QB_ROW_65260" localSheetId="1" hidden="1">'Income Statement MTD'!$G$89</definedName>
    <definedName name="QB_ROW_65260" localSheetId="2" hidden="1">'Income Statement YTD'!$G$93</definedName>
    <definedName name="QB_ROW_65350" localSheetId="3" hidden="1">'Budget MTD'!$F$89</definedName>
    <definedName name="QB_ROW_65350" localSheetId="4" hidden="1">'Budget YTD'!$F$91</definedName>
    <definedName name="QB_ROW_65350" localSheetId="1" hidden="1">'Income Statement MTD'!$F$90</definedName>
    <definedName name="QB_ROW_65350" localSheetId="2" hidden="1">'Income Statement YTD'!$F$94</definedName>
    <definedName name="QB_ROW_67240" localSheetId="3" hidden="1">'Budget MTD'!$E$94</definedName>
    <definedName name="QB_ROW_67240" localSheetId="4" hidden="1">'Budget YTD'!$E$96</definedName>
    <definedName name="QB_ROW_67240" localSheetId="2" hidden="1">'Income Statement YTD'!$E$99</definedName>
    <definedName name="QB_ROW_69250" localSheetId="3" hidden="1">'Budget MTD'!$F$61</definedName>
    <definedName name="QB_ROW_69250" localSheetId="4" hidden="1">'Budget YTD'!$F$62</definedName>
    <definedName name="QB_ROW_69250" localSheetId="2" hidden="1">'Income Statement YTD'!$F$65</definedName>
    <definedName name="QB_ROW_7001" localSheetId="0" hidden="1">'Balance Sheet'!$A$69</definedName>
    <definedName name="QB_ROW_70240" localSheetId="4" hidden="1">'Budget YTD'!$E$41</definedName>
    <definedName name="QB_ROW_70240" localSheetId="2" hidden="1">'Income Statement YTD'!$E$42</definedName>
    <definedName name="QB_ROW_71250" localSheetId="3" hidden="1">'Budget MTD'!$F$79</definedName>
    <definedName name="QB_ROW_71250" localSheetId="4" hidden="1">'Budget YTD'!$F$81</definedName>
    <definedName name="QB_ROW_71250" localSheetId="1" hidden="1">'Income Statement MTD'!$F$80</definedName>
    <definedName name="QB_ROW_71250" localSheetId="2" hidden="1">'Income Statement YTD'!$F$84</definedName>
    <definedName name="QB_ROW_72040" localSheetId="3" hidden="1">'Budget MTD'!$E$35</definedName>
    <definedName name="QB_ROW_72040" localSheetId="4" hidden="1">'Budget YTD'!$E$35</definedName>
    <definedName name="QB_ROW_72040" localSheetId="1" hidden="1">'Income Statement MTD'!$E$33</definedName>
    <definedName name="QB_ROW_72040" localSheetId="2" hidden="1">'Income Statement YTD'!$E$34</definedName>
    <definedName name="QB_ROW_72340" localSheetId="3" hidden="1">'Budget MTD'!$E$37</definedName>
    <definedName name="QB_ROW_72340" localSheetId="4" hidden="1">'Budget YTD'!$E$37</definedName>
    <definedName name="QB_ROW_72340" localSheetId="1" hidden="1">'Income Statement MTD'!$E$36</definedName>
    <definedName name="QB_ROW_72340" localSheetId="2" hidden="1">'Income Statement YTD'!$E$37</definedName>
    <definedName name="QB_ROW_7301" localSheetId="0" hidden="1">'Balance Sheet'!$A$107</definedName>
    <definedName name="QB_ROW_73250" localSheetId="3" hidden="1">'Budget MTD'!$F$56</definedName>
    <definedName name="QB_ROW_73250" localSheetId="4" hidden="1">'Budget YTD'!$F$57</definedName>
    <definedName name="QB_ROW_73250" localSheetId="1" hidden="1">'Income Statement MTD'!$F$58</definedName>
    <definedName name="QB_ROW_73250" localSheetId="2" hidden="1">'Income Statement YTD'!$F$60</definedName>
    <definedName name="QB_ROW_74240" localSheetId="0" hidden="1">'Balance Sheet'!$E$85</definedName>
    <definedName name="QB_ROW_76240" localSheetId="0" hidden="1">'Balance Sheet'!$E$93</definedName>
    <definedName name="QB_ROW_79240" localSheetId="0" hidden="1">'Balance Sheet'!$E$84</definedName>
    <definedName name="QB_ROW_8011" localSheetId="0" hidden="1">'Balance Sheet'!$B$70</definedName>
    <definedName name="QB_ROW_80240" localSheetId="0" hidden="1">'Balance Sheet'!$E$74</definedName>
    <definedName name="QB_ROW_8030" localSheetId="0" hidden="1">'Balance Sheet'!$D$31</definedName>
    <definedName name="QB_ROW_81260" localSheetId="3" hidden="1">'Budget MTD'!$G$67</definedName>
    <definedName name="QB_ROW_81260" localSheetId="4" hidden="1">'Budget YTD'!$G$69</definedName>
    <definedName name="QB_ROW_81260" localSheetId="1" hidden="1">'Income Statement MTD'!$G$68</definedName>
    <definedName name="QB_ROW_81260" localSheetId="2" hidden="1">'Income Statement YTD'!$G$72</definedName>
    <definedName name="QB_ROW_8311" localSheetId="0" hidden="1">'Balance Sheet'!$B$100</definedName>
    <definedName name="QB_ROW_83240" localSheetId="0" hidden="1">'Balance Sheet'!$E$94</definedName>
    <definedName name="QB_ROW_8330" localSheetId="0" hidden="1">'Balance Sheet'!$D$33</definedName>
    <definedName name="QB_ROW_86240" localSheetId="3" hidden="1">'Budget MTD'!$E$100</definedName>
    <definedName name="QB_ROW_86240" localSheetId="4" hidden="1">'Budget YTD'!$E$102</definedName>
    <definedName name="QB_ROW_86240" localSheetId="1" hidden="1">'Income Statement MTD'!$E$100</definedName>
    <definedName name="QB_ROW_86240" localSheetId="2" hidden="1">'Income Statement YTD'!$E$105</definedName>
    <definedName name="QB_ROW_86321" localSheetId="3" hidden="1">'Budget MTD'!$C$39</definedName>
    <definedName name="QB_ROW_86321" localSheetId="4" hidden="1">'Budget YTD'!$C$39</definedName>
    <definedName name="QB_ROW_86321" localSheetId="1" hidden="1">'Income Statement MTD'!$C$39</definedName>
    <definedName name="QB_ROW_86321" localSheetId="2" hidden="1">'Income Statement YTD'!$C$40</definedName>
    <definedName name="QB_ROW_87250" localSheetId="3" hidden="1">'Budget MTD'!$F$62</definedName>
    <definedName name="QB_ROW_87250" localSheetId="4" hidden="1">'Budget YTD'!$F$63</definedName>
    <definedName name="QB_ROW_87250" localSheetId="1" hidden="1">'Income Statement MTD'!$F$63</definedName>
    <definedName name="QB_ROW_87250" localSheetId="2" hidden="1">'Income Statement YTD'!$F$66</definedName>
    <definedName name="QB_ROW_9021" localSheetId="0" hidden="1">'Balance Sheet'!$C$71</definedName>
    <definedName name="QB_ROW_9240" localSheetId="0" hidden="1">'Balance Sheet'!$E$32</definedName>
    <definedName name="QB_ROW_9321" localSheetId="0" hidden="1">'Balance Sheet'!$C$96</definedName>
    <definedName name="QB_ROW_93260" localSheetId="3" hidden="1">'Budget MTD'!$G$73</definedName>
    <definedName name="QB_ROW_93260" localSheetId="4" hidden="1">'Budget YTD'!$G$75</definedName>
    <definedName name="QB_ROW_93260" localSheetId="1" hidden="1">'Income Statement MTD'!$G$74</definedName>
    <definedName name="QB_ROW_93260" localSheetId="2" hidden="1">'Income Statement YTD'!$G$78</definedName>
    <definedName name="QB_ROW_95260" localSheetId="3" hidden="1">'Budget MTD'!$G$87</definedName>
    <definedName name="QB_ROW_95260" localSheetId="4" hidden="1">'Budget YTD'!$G$89</definedName>
    <definedName name="QB_ROW_95260" localSheetId="1" hidden="1">'Income Statement MTD'!$G$88</definedName>
    <definedName name="QB_ROW_95260" localSheetId="2" hidden="1">'Income Statement YTD'!$G$92</definedName>
    <definedName name="QB_ROW_98060" localSheetId="3" hidden="1">'Budget MTD'!$G$24</definedName>
    <definedName name="QB_ROW_98060" localSheetId="4" hidden="1">'Budget YTD'!$G$24</definedName>
    <definedName name="QB_ROW_98060" localSheetId="1" hidden="1">'Income Statement MTD'!$G$21</definedName>
    <definedName name="QB_ROW_98060" localSheetId="2" hidden="1">'Income Statement YTD'!$G$22</definedName>
    <definedName name="QB_ROW_98360" localSheetId="3" hidden="1">'Budget MTD'!$G$28</definedName>
    <definedName name="QB_ROW_98360" localSheetId="4" hidden="1">'Budget YTD'!$G$28</definedName>
    <definedName name="QB_ROW_98360" localSheetId="1" hidden="1">'Income Statement MTD'!$G$25</definedName>
    <definedName name="QB_ROW_98360" localSheetId="2" hidden="1">'Income Statement YTD'!$G$26</definedName>
    <definedName name="QB_ROW_99270" localSheetId="3" hidden="1">'Budget MTD'!$H$25</definedName>
    <definedName name="QB_ROW_99270" localSheetId="4" hidden="1">'Budget YTD'!$H$25</definedName>
    <definedName name="QB_ROW_99270" localSheetId="1" hidden="1">'Income Statement MTD'!$H$22</definedName>
    <definedName name="QB_ROW_99270" localSheetId="2" hidden="1">'Income Statement YTD'!$H$23</definedName>
    <definedName name="QB_SUBTITLE_3" localSheetId="0" hidden="1">'Balance Sheet'!$A$3</definedName>
    <definedName name="QB_SUBTITLE_3" localSheetId="3" hidden="1">'Budget MTD'!$A$3</definedName>
    <definedName name="QB_SUBTITLE_3" localSheetId="4" hidden="1">'Budget YTD'!$A$3</definedName>
    <definedName name="QB_SUBTITLE_3" localSheetId="1" hidden="1">'Income Statement MTD'!$A$3</definedName>
    <definedName name="QB_SUBTITLE_3" localSheetId="2" hidden="1">'Income Statement YTD'!$A$3</definedName>
    <definedName name="QB_TIME_5" localSheetId="0" hidden="1">'Balance Sheet'!$I$1</definedName>
    <definedName name="QB_TIME_5" localSheetId="3" hidden="1">'Budget MTD'!$O$1</definedName>
    <definedName name="QB_TIME_5" localSheetId="4" hidden="1">'Budget YTD'!$O$1</definedName>
    <definedName name="QB_TIME_5" localSheetId="1" hidden="1">'Income Statement MTD'!$O$1</definedName>
    <definedName name="QB_TIME_5" localSheetId="2" hidden="1">'Income Statement YTD'!$O$1</definedName>
    <definedName name="QB_TITLE_2" localSheetId="0" hidden="1">'Balance Sheet'!$A$2</definedName>
    <definedName name="QB_TITLE_2" localSheetId="3" hidden="1">'Budget MTD'!$A$2</definedName>
    <definedName name="QB_TITLE_2" localSheetId="4" hidden="1">'Budget YTD'!$A$2</definedName>
    <definedName name="QB_TITLE_2" localSheetId="1" hidden="1">'Income Statement MTD'!$A$2</definedName>
    <definedName name="QB_TITLE_2" localSheetId="2" hidden="1">'Income Statement YTD'!$A$2</definedName>
    <definedName name="QBCANSUPPORTUPDATE" localSheetId="0">TRUE</definedName>
    <definedName name="QBCANSUPPORTUPDATE" localSheetId="3">TRUE</definedName>
    <definedName name="QBCANSUPPORTUPDATE" localSheetId="4">TRUE</definedName>
    <definedName name="QBCANSUPPORTUPDATE" localSheetId="1">TRUE</definedName>
    <definedName name="QBCANSUPPORTUPDATE" localSheetId="2">TRUE</definedName>
    <definedName name="QBCOMPANYFILENAME" localSheetId="0">"P:\PThompson\QuickBooks\Ohio Provider Resource Association062211-1.QBW"</definedName>
    <definedName name="QBCOMPANYFILENAME" localSheetId="3">"P:\PThompson\QuickBooks\Ohio Provider Resource Association062211-1.QBW"</definedName>
    <definedName name="QBCOMPANYFILENAME" localSheetId="4">"P:\PThompson\QuickBooks\Ohio Provider Resource Association062211-1.QBW"</definedName>
    <definedName name="QBCOMPANYFILENAME" localSheetId="1">"P:\PThompson\QuickBooks\Ohio Provider Resource Association062211-1.QBW"</definedName>
    <definedName name="QBCOMPANYFILENAME" localSheetId="2">"P:\PThompson\QuickBooks\Ohio Provider Resource Association062211-1.QBW"</definedName>
    <definedName name="QBENDDATE" localSheetId="0">20140430</definedName>
    <definedName name="QBENDDATE" localSheetId="3">20140430</definedName>
    <definedName name="QBENDDATE" localSheetId="4">20140430</definedName>
    <definedName name="QBENDDATE" localSheetId="1">20140430</definedName>
    <definedName name="QBENDDATE" localSheetId="2">20140430</definedName>
    <definedName name="QBHEADERSONSCREEN" localSheetId="0">TRUE</definedName>
    <definedName name="QBHEADERSONSCREEN" localSheetId="3">TRUE</definedName>
    <definedName name="QBHEADERSONSCREEN" localSheetId="4">TRUE</definedName>
    <definedName name="QBHEADERSONSCREEN" localSheetId="1">TRUE</definedName>
    <definedName name="QBHEADERSONSCREEN" localSheetId="2">TRUE</definedName>
    <definedName name="QBMETADATASIZE" localSheetId="0">5809</definedName>
    <definedName name="QBMETADATASIZE" localSheetId="3">5809</definedName>
    <definedName name="QBMETADATASIZE" localSheetId="4">5809</definedName>
    <definedName name="QBMETADATASIZE" localSheetId="1">5809</definedName>
    <definedName name="QBMETADATASIZE" localSheetId="2">5809</definedName>
    <definedName name="QBPRESERVECOLOR" localSheetId="0">TRUE</definedName>
    <definedName name="QBPRESERVECOLOR" localSheetId="3">TRUE</definedName>
    <definedName name="QBPRESERVECOLOR" localSheetId="4">TRUE</definedName>
    <definedName name="QBPRESERVECOLOR" localSheetId="1">TRUE</definedName>
    <definedName name="QBPRESERVECOLOR" localSheetId="2">TRUE</definedName>
    <definedName name="QBPRESERVEFONT" localSheetId="0">TRUE</definedName>
    <definedName name="QBPRESERVEFONT" localSheetId="3">TRUE</definedName>
    <definedName name="QBPRESERVEFONT" localSheetId="4">TRUE</definedName>
    <definedName name="QBPRESERVEFONT" localSheetId="1">TRUE</definedName>
    <definedName name="QBPRESERVEFONT" localSheetId="2">TRUE</definedName>
    <definedName name="QBPRESERVEROWHEIGHT" localSheetId="0">TRUE</definedName>
    <definedName name="QBPRESERVEROWHEIGHT" localSheetId="3">TRUE</definedName>
    <definedName name="QBPRESERVEROWHEIGHT" localSheetId="4">TRUE</definedName>
    <definedName name="QBPRESERVEROWHEIGHT" localSheetId="1">TRUE</definedName>
    <definedName name="QBPRESERVEROWHEIGHT" localSheetId="2">TRUE</definedName>
    <definedName name="QBPRESERVESPACE" localSheetId="0">TRUE</definedName>
    <definedName name="QBPRESERVESPACE" localSheetId="3">TRUE</definedName>
    <definedName name="QBPRESERVESPACE" localSheetId="4">TRUE</definedName>
    <definedName name="QBPRESERVESPACE" localSheetId="1">TRUE</definedName>
    <definedName name="QBPRESERVESPACE" localSheetId="2">TRUE</definedName>
    <definedName name="QBREPORTCOLAXIS" localSheetId="0">0</definedName>
    <definedName name="QBREPORTCOLAXIS" localSheetId="3">0</definedName>
    <definedName name="QBREPORTCOLAXIS" localSheetId="4">0</definedName>
    <definedName name="QBREPORTCOLAXIS" localSheetId="1">0</definedName>
    <definedName name="QBREPORTCOLAXIS" localSheetId="2">0</definedName>
    <definedName name="QBREPORTCOMPANYID" localSheetId="0">"11af21cfb05c45138d4b2c79559082c1"</definedName>
    <definedName name="QBREPORTCOMPANYID" localSheetId="3">"11af21cfb05c45138d4b2c79559082c1"</definedName>
    <definedName name="QBREPORTCOMPANYID" localSheetId="4">"11af21cfb05c45138d4b2c79559082c1"</definedName>
    <definedName name="QBREPORTCOMPANYID" localSheetId="1">"11af21cfb05c45138d4b2c79559082c1"</definedName>
    <definedName name="QBREPORTCOMPANYID" localSheetId="2">"11af21cfb05c45138d4b2c79559082c1"</definedName>
    <definedName name="QBREPORTCOMPARECOL_ANNUALBUDGET" localSheetId="0">FALSE</definedName>
    <definedName name="QBREPORTCOMPARECOL_ANNUALBUDGET" localSheetId="3">FALSE</definedName>
    <definedName name="QBREPORTCOMPARECOL_ANNUALBUDGET" localSheetId="4">FALSE</definedName>
    <definedName name="QBREPORTCOMPARECOL_ANNUALBUDGET" localSheetId="1">FALSE</definedName>
    <definedName name="QBREPORTCOMPARECOL_ANNUALBUDGET" localSheetId="2">FALSE</definedName>
    <definedName name="QBREPORTCOMPARECOL_AVGCOGS" localSheetId="0">FALSE</definedName>
    <definedName name="QBREPORTCOMPARECOL_AVGCOGS" localSheetId="3">FALSE</definedName>
    <definedName name="QBREPORTCOMPARECOL_AVGCOGS" localSheetId="4">FALSE</definedName>
    <definedName name="QBREPORTCOMPARECOL_AVGCOGS" localSheetId="1">FALSE</definedName>
    <definedName name="QBREPORTCOMPARECOL_AVGCOGS" localSheetId="2">FALSE</definedName>
    <definedName name="QBREPORTCOMPARECOL_AVGPRICE" localSheetId="0">FALSE</definedName>
    <definedName name="QBREPORTCOMPARECOL_AVGPRICE" localSheetId="3">FALSE</definedName>
    <definedName name="QBREPORTCOMPARECOL_AVGPRICE" localSheetId="4">FALSE</definedName>
    <definedName name="QBREPORTCOMPARECOL_AVGPRICE" localSheetId="1">FALSE</definedName>
    <definedName name="QBREPORTCOMPARECOL_AVGPRICE" localSheetId="2">FALSE</definedName>
    <definedName name="QBREPORTCOMPARECOL_BUDDIFF" localSheetId="0">FALSE</definedName>
    <definedName name="QBREPORTCOMPARECOL_BUDDIFF" localSheetId="3">TRUE</definedName>
    <definedName name="QBREPORTCOMPARECOL_BUDDIFF" localSheetId="4">TRUE</definedName>
    <definedName name="QBREPORTCOMPARECOL_BUDDIFF" localSheetId="1">FALSE</definedName>
    <definedName name="QBREPORTCOMPARECOL_BUDDIFF" localSheetId="2">FALSE</definedName>
    <definedName name="QBREPORTCOMPARECOL_BUDGET" localSheetId="0">FALSE</definedName>
    <definedName name="QBREPORTCOMPARECOL_BUDGET" localSheetId="3">TRUE</definedName>
    <definedName name="QBREPORTCOMPARECOL_BUDGET" localSheetId="4">TRUE</definedName>
    <definedName name="QBREPORTCOMPARECOL_BUDGET" localSheetId="1">FALSE</definedName>
    <definedName name="QBREPORTCOMPARECOL_BUDGET" localSheetId="2">FALSE</definedName>
    <definedName name="QBREPORTCOMPARECOL_BUDPCT" localSheetId="0">FALSE</definedName>
    <definedName name="QBREPORTCOMPARECOL_BUDPCT" localSheetId="3">TRUE</definedName>
    <definedName name="QBREPORTCOMPARECOL_BUDPCT" localSheetId="4">TRUE</definedName>
    <definedName name="QBREPORTCOMPARECOL_BUDPCT" localSheetId="1">FALSE</definedName>
    <definedName name="QBREPORTCOMPARECOL_BUDPCT" localSheetId="2">FALSE</definedName>
    <definedName name="QBREPORTCOMPARECOL_COGS" localSheetId="0">FALSE</definedName>
    <definedName name="QBREPORTCOMPARECOL_COGS" localSheetId="3">FALSE</definedName>
    <definedName name="QBREPORTCOMPARECOL_COGS" localSheetId="4">FALSE</definedName>
    <definedName name="QBREPORTCOMPARECOL_COGS" localSheetId="1">FALSE</definedName>
    <definedName name="QBREPORTCOMPARECOL_COGS" localSheetId="2">FALSE</definedName>
    <definedName name="QBREPORTCOMPARECOL_EXCLUDEAMOUNT" localSheetId="0">FALSE</definedName>
    <definedName name="QBREPORTCOMPARECOL_EXCLUDEAMOUNT" localSheetId="3">FALSE</definedName>
    <definedName name="QBREPORTCOMPARECOL_EXCLUDEAMOUNT" localSheetId="4">FALSE</definedName>
    <definedName name="QBREPORTCOMPARECOL_EXCLUDEAMOUNT" localSheetId="1">FALSE</definedName>
    <definedName name="QBREPORTCOMPARECOL_EXCLUDEAMOUNT" localSheetId="2">FALSE</definedName>
    <definedName name="QBREPORTCOMPARECOL_EXCLUDECURPERIOD" localSheetId="0">FALSE</definedName>
    <definedName name="QBREPORTCOMPARECOL_EXCLUDECURPERIOD" localSheetId="3">FALSE</definedName>
    <definedName name="QBREPORTCOMPARECOL_EXCLUDECURPERIOD" localSheetId="4">FALSE</definedName>
    <definedName name="QBREPORTCOMPARECOL_EXCLUDECURPERIOD" localSheetId="1">FALSE</definedName>
    <definedName name="QBREPORTCOMPARECOL_EXCLUDECURPERIOD" localSheetId="2">FALSE</definedName>
    <definedName name="QBREPORTCOMPARECOL_FORECAST" localSheetId="0">FALSE</definedName>
    <definedName name="QBREPORTCOMPARECOL_FORECAST" localSheetId="3">FALSE</definedName>
    <definedName name="QBREPORTCOMPARECOL_FORECAST" localSheetId="4">FALSE</definedName>
    <definedName name="QBREPORTCOMPARECOL_FORECAST" localSheetId="1">FALSE</definedName>
    <definedName name="QBREPORTCOMPARECOL_FORECAST" localSheetId="2">FALSE</definedName>
    <definedName name="QBREPORTCOMPARECOL_GROSSMARGIN" localSheetId="0">FALSE</definedName>
    <definedName name="QBREPORTCOMPARECOL_GROSSMARGIN" localSheetId="3">FALSE</definedName>
    <definedName name="QBREPORTCOMPARECOL_GROSSMARGIN" localSheetId="4">FALSE</definedName>
    <definedName name="QBREPORTCOMPARECOL_GROSSMARGIN" localSheetId="1">FALSE</definedName>
    <definedName name="QBREPORTCOMPARECOL_GROSSMARGIN" localSheetId="2">FALSE</definedName>
    <definedName name="QBREPORTCOMPARECOL_GROSSMARGINPCT" localSheetId="0">FALSE</definedName>
    <definedName name="QBREPORTCOMPARECOL_GROSSMARGINPCT" localSheetId="3">FALSE</definedName>
    <definedName name="QBREPORTCOMPARECOL_GROSSMARGINPCT" localSheetId="4">FALSE</definedName>
    <definedName name="QBREPORTCOMPARECOL_GROSSMARGINPCT" localSheetId="1">FALSE</definedName>
    <definedName name="QBREPORTCOMPARECOL_GROSSMARGINPCT" localSheetId="2">FALSE</definedName>
    <definedName name="QBREPORTCOMPARECOL_HOURS" localSheetId="0">FALSE</definedName>
    <definedName name="QBREPORTCOMPARECOL_HOURS" localSheetId="3">FALSE</definedName>
    <definedName name="QBREPORTCOMPARECOL_HOURS" localSheetId="4">FALSE</definedName>
    <definedName name="QBREPORTCOMPARECOL_HOURS" localSheetId="1">FALSE</definedName>
    <definedName name="QBREPORTCOMPARECOL_HOURS" localSheetId="2">FALSE</definedName>
    <definedName name="QBREPORTCOMPARECOL_PCTCOL" localSheetId="0">FALSE</definedName>
    <definedName name="QBREPORTCOMPARECOL_PCTCOL" localSheetId="3">FALSE</definedName>
    <definedName name="QBREPORTCOMPARECOL_PCTCOL" localSheetId="4">FALSE</definedName>
    <definedName name="QBREPORTCOMPARECOL_PCTCOL" localSheetId="1">FALSE</definedName>
    <definedName name="QBREPORTCOMPARECOL_PCTCOL" localSheetId="2">FALSE</definedName>
    <definedName name="QBREPORTCOMPARECOL_PCTEXPENSE" localSheetId="0">FALSE</definedName>
    <definedName name="QBREPORTCOMPARECOL_PCTEXPENSE" localSheetId="3">FALSE</definedName>
    <definedName name="QBREPORTCOMPARECOL_PCTEXPENSE" localSheetId="4">FALSE</definedName>
    <definedName name="QBREPORTCOMPARECOL_PCTEXPENSE" localSheetId="1">FALSE</definedName>
    <definedName name="QBREPORTCOMPARECOL_PCTEXPENSE" localSheetId="2">FALSE</definedName>
    <definedName name="QBREPORTCOMPARECOL_PCTINCOME" localSheetId="0">FALSE</definedName>
    <definedName name="QBREPORTCOMPARECOL_PCTINCOME" localSheetId="3">FALSE</definedName>
    <definedName name="QBREPORTCOMPARECOL_PCTINCOME" localSheetId="4">FALSE</definedName>
    <definedName name="QBREPORTCOMPARECOL_PCTINCOME" localSheetId="1">FALSE</definedName>
    <definedName name="QBREPORTCOMPARECOL_PCTINCOME" localSheetId="2">FALSE</definedName>
    <definedName name="QBREPORTCOMPARECOL_PCTOFSALES" localSheetId="0">FALSE</definedName>
    <definedName name="QBREPORTCOMPARECOL_PCTOFSALES" localSheetId="3">FALSE</definedName>
    <definedName name="QBREPORTCOMPARECOL_PCTOFSALES" localSheetId="4">FALSE</definedName>
    <definedName name="QBREPORTCOMPARECOL_PCTOFSALES" localSheetId="1">FALSE</definedName>
    <definedName name="QBREPORTCOMPARECOL_PCTOFSALES" localSheetId="2">FALSE</definedName>
    <definedName name="QBREPORTCOMPARECOL_PCTROW" localSheetId="0">FALSE</definedName>
    <definedName name="QBREPORTCOMPARECOL_PCTROW" localSheetId="3">FALSE</definedName>
    <definedName name="QBREPORTCOMPARECOL_PCTROW" localSheetId="4">FALSE</definedName>
    <definedName name="QBREPORTCOMPARECOL_PCTROW" localSheetId="1">FALSE</definedName>
    <definedName name="QBREPORTCOMPARECOL_PCTROW" localSheetId="2">FALSE</definedName>
    <definedName name="QBREPORTCOMPARECOL_PPDIFF" localSheetId="0">FALSE</definedName>
    <definedName name="QBREPORTCOMPARECOL_PPDIFF" localSheetId="3">FALSE</definedName>
    <definedName name="QBREPORTCOMPARECOL_PPDIFF" localSheetId="4">FALSE</definedName>
    <definedName name="QBREPORTCOMPARECOL_PPDIFF" localSheetId="1">FALSE</definedName>
    <definedName name="QBREPORTCOMPARECOL_PPDIFF" localSheetId="2">FALSE</definedName>
    <definedName name="QBREPORTCOMPARECOL_PPPCT" localSheetId="0">FALSE</definedName>
    <definedName name="QBREPORTCOMPARECOL_PPPCT" localSheetId="3">FALSE</definedName>
    <definedName name="QBREPORTCOMPARECOL_PPPCT" localSheetId="4">FALSE</definedName>
    <definedName name="QBREPORTCOMPARECOL_PPPCT" localSheetId="1">FALSE</definedName>
    <definedName name="QBREPORTCOMPARECOL_PPPCT" localSheetId="2">FALSE</definedName>
    <definedName name="QBREPORTCOMPARECOL_PREVPERIOD" localSheetId="0">FALSE</definedName>
    <definedName name="QBREPORTCOMPARECOL_PREVPERIOD" localSheetId="3">FALSE</definedName>
    <definedName name="QBREPORTCOMPARECOL_PREVPERIOD" localSheetId="4">FALSE</definedName>
    <definedName name="QBREPORTCOMPARECOL_PREVPERIOD" localSheetId="1">FALSE</definedName>
    <definedName name="QBREPORTCOMPARECOL_PREVPERIOD" localSheetId="2">FALSE</definedName>
    <definedName name="QBREPORTCOMPARECOL_PREVYEAR" localSheetId="0">TRUE</definedName>
    <definedName name="QBREPORTCOMPARECOL_PREVYEAR" localSheetId="3">FALSE</definedName>
    <definedName name="QBREPORTCOMPARECOL_PREVYEAR" localSheetId="4">FALSE</definedName>
    <definedName name="QBREPORTCOMPARECOL_PREVYEAR" localSheetId="1">TRUE</definedName>
    <definedName name="QBREPORTCOMPARECOL_PREVYEAR" localSheetId="2">TRUE</definedName>
    <definedName name="QBREPORTCOMPARECOL_PYDIFF" localSheetId="0">FALSE</definedName>
    <definedName name="QBREPORTCOMPARECOL_PYDIFF" localSheetId="3">FALSE</definedName>
    <definedName name="QBREPORTCOMPARECOL_PYDIFF" localSheetId="4">FALSE</definedName>
    <definedName name="QBREPORTCOMPARECOL_PYDIFF" localSheetId="1">TRUE</definedName>
    <definedName name="QBREPORTCOMPARECOL_PYDIFF" localSheetId="2">TRUE</definedName>
    <definedName name="QBREPORTCOMPARECOL_PYPCT" localSheetId="0">FALSE</definedName>
    <definedName name="QBREPORTCOMPARECOL_PYPCT" localSheetId="3">FALSE</definedName>
    <definedName name="QBREPORTCOMPARECOL_PYPCT" localSheetId="4">FALSE</definedName>
    <definedName name="QBREPORTCOMPARECOL_PYPCT" localSheetId="1">TRUE</definedName>
    <definedName name="QBREPORTCOMPARECOL_PYPCT" localSheetId="2">TRUE</definedName>
    <definedName name="QBREPORTCOMPARECOL_QTY" localSheetId="0">FALSE</definedName>
    <definedName name="QBREPORTCOMPARECOL_QTY" localSheetId="3">FALSE</definedName>
    <definedName name="QBREPORTCOMPARECOL_QTY" localSheetId="4">FALSE</definedName>
    <definedName name="QBREPORTCOMPARECOL_QTY" localSheetId="1">FALSE</definedName>
    <definedName name="QBREPORTCOMPARECOL_QTY" localSheetId="2">FALSE</definedName>
    <definedName name="QBREPORTCOMPARECOL_RATE" localSheetId="0">FALSE</definedName>
    <definedName name="QBREPORTCOMPARECOL_RATE" localSheetId="3">FALSE</definedName>
    <definedName name="QBREPORTCOMPARECOL_RATE" localSheetId="4">FALSE</definedName>
    <definedName name="QBREPORTCOMPARECOL_RATE" localSheetId="1">FALSE</definedName>
    <definedName name="QBREPORTCOMPARECOL_RATE" localSheetId="2">FALSE</definedName>
    <definedName name="QBREPORTCOMPARECOL_TRIPBILLEDMILES" localSheetId="0">FALSE</definedName>
    <definedName name="QBREPORTCOMPARECOL_TRIPBILLEDMILES" localSheetId="3">FALSE</definedName>
    <definedName name="QBREPORTCOMPARECOL_TRIPBILLEDMILES" localSheetId="4">FALSE</definedName>
    <definedName name="QBREPORTCOMPARECOL_TRIPBILLEDMILES" localSheetId="1">FALSE</definedName>
    <definedName name="QBREPORTCOMPARECOL_TRIPBILLEDMILES" localSheetId="2">FALSE</definedName>
    <definedName name="QBREPORTCOMPARECOL_TRIPBILLINGAMOUNT" localSheetId="0">FALSE</definedName>
    <definedName name="QBREPORTCOMPARECOL_TRIPBILLINGAMOUNT" localSheetId="3">FALSE</definedName>
    <definedName name="QBREPORTCOMPARECOL_TRIPBILLINGAMOUNT" localSheetId="4">FALSE</definedName>
    <definedName name="QBREPORTCOMPARECOL_TRIPBILLINGAMOUNT" localSheetId="1">FALSE</definedName>
    <definedName name="QBREPORTCOMPARECOL_TRIPBILLINGAMOUNT" localSheetId="2">FALSE</definedName>
    <definedName name="QBREPORTCOMPARECOL_TRIPMILES" localSheetId="0">FALSE</definedName>
    <definedName name="QBREPORTCOMPARECOL_TRIPMILES" localSheetId="3">FALSE</definedName>
    <definedName name="QBREPORTCOMPARECOL_TRIPMILES" localSheetId="4">FALSE</definedName>
    <definedName name="QBREPORTCOMPARECOL_TRIPMILES" localSheetId="1">FALSE</definedName>
    <definedName name="QBREPORTCOMPARECOL_TRIPMILES" localSheetId="2">FALSE</definedName>
    <definedName name="QBREPORTCOMPARECOL_TRIPNOTBILLABLEMILES" localSheetId="0">FALSE</definedName>
    <definedName name="QBREPORTCOMPARECOL_TRIPNOTBILLABLEMILES" localSheetId="3">FALSE</definedName>
    <definedName name="QBREPORTCOMPARECOL_TRIPNOTBILLABLEMILES" localSheetId="4">FALSE</definedName>
    <definedName name="QBREPORTCOMPARECOL_TRIPNOTBILLABLEMILES" localSheetId="1">FALSE</definedName>
    <definedName name="QBREPORTCOMPARECOL_TRIPNOTBILLABLEMILES" localSheetId="2">FALSE</definedName>
    <definedName name="QBREPORTCOMPARECOL_TRIPTAXDEDUCTIBLEAMOUNT" localSheetId="0">FALSE</definedName>
    <definedName name="QBREPORTCOMPARECOL_TRIPTAXDEDUCTIBLEAMOUNT" localSheetId="3">FALSE</definedName>
    <definedName name="QBREPORTCOMPARECOL_TRIPTAXDEDUCTIBLEAMOUNT" localSheetId="4">FALSE</definedName>
    <definedName name="QBREPORTCOMPARECOL_TRIPTAXDEDUCTIBLEAMOUNT" localSheetId="1">FALSE</definedName>
    <definedName name="QBREPORTCOMPARECOL_TRIPTAXDEDUCTIBLEAMOUNT" localSheetId="2">FALSE</definedName>
    <definedName name="QBREPORTCOMPARECOL_TRIPUNBILLEDMILES" localSheetId="0">FALSE</definedName>
    <definedName name="QBREPORTCOMPARECOL_TRIPUNBILLEDMILES" localSheetId="3">FALSE</definedName>
    <definedName name="QBREPORTCOMPARECOL_TRIPUNBILLEDMILES" localSheetId="4">FALSE</definedName>
    <definedName name="QBREPORTCOMPARECOL_TRIPUNBILLEDMILES" localSheetId="1">FALSE</definedName>
    <definedName name="QBREPORTCOMPARECOL_TRIPUNBILLEDMILES" localSheetId="2">FALSE</definedName>
    <definedName name="QBREPORTCOMPARECOL_YTD" localSheetId="0">FALSE</definedName>
    <definedName name="QBREPORTCOMPARECOL_YTD" localSheetId="3">FALSE</definedName>
    <definedName name="QBREPORTCOMPARECOL_YTD" localSheetId="4">FALSE</definedName>
    <definedName name="QBREPORTCOMPARECOL_YTD" localSheetId="1">FALSE</definedName>
    <definedName name="QBREPORTCOMPARECOL_YTD" localSheetId="2">FALSE</definedName>
    <definedName name="QBREPORTCOMPARECOL_YTDBUDGET" localSheetId="0">FALSE</definedName>
    <definedName name="QBREPORTCOMPARECOL_YTDBUDGET" localSheetId="3">FALSE</definedName>
    <definedName name="QBREPORTCOMPARECOL_YTDBUDGET" localSheetId="4">FALSE</definedName>
    <definedName name="QBREPORTCOMPARECOL_YTDBUDGET" localSheetId="1">FALSE</definedName>
    <definedName name="QBREPORTCOMPARECOL_YTDBUDGET" localSheetId="2">FALSE</definedName>
    <definedName name="QBREPORTCOMPARECOL_YTDPCT" localSheetId="0">FALSE</definedName>
    <definedName name="QBREPORTCOMPARECOL_YTDPCT" localSheetId="3">FALSE</definedName>
    <definedName name="QBREPORTCOMPARECOL_YTDPCT" localSheetId="4">FALSE</definedName>
    <definedName name="QBREPORTCOMPARECOL_YTDPCT" localSheetId="1">FALSE</definedName>
    <definedName name="QBREPORTCOMPARECOL_YTDPCT" localSheetId="2">FALSE</definedName>
    <definedName name="QBREPORTROWAXIS" localSheetId="0">9</definedName>
    <definedName name="QBREPORTROWAXIS" localSheetId="3">11</definedName>
    <definedName name="QBREPORTROWAXIS" localSheetId="4">11</definedName>
    <definedName name="QBREPORTROWAXIS" localSheetId="1">11</definedName>
    <definedName name="QBREPORTROWAXIS" localSheetId="2">11</definedName>
    <definedName name="QBREPORTSUBCOLAXIS" localSheetId="0">24</definedName>
    <definedName name="QBREPORTSUBCOLAXIS" localSheetId="3">24</definedName>
    <definedName name="QBREPORTSUBCOLAXIS" localSheetId="4">24</definedName>
    <definedName name="QBREPORTSUBCOLAXIS" localSheetId="1">24</definedName>
    <definedName name="QBREPORTSUBCOLAXIS" localSheetId="2">24</definedName>
    <definedName name="QBREPORTTYPE" localSheetId="0">5</definedName>
    <definedName name="QBREPORTTYPE" localSheetId="3">288</definedName>
    <definedName name="QBREPORTTYPE" localSheetId="4">288</definedName>
    <definedName name="QBREPORTTYPE" localSheetId="1">0</definedName>
    <definedName name="QBREPORTTYPE" localSheetId="2">0</definedName>
    <definedName name="QBROWHEADERS" localSheetId="0">6</definedName>
    <definedName name="QBROWHEADERS" localSheetId="3">8</definedName>
    <definedName name="QBROWHEADERS" localSheetId="4">8</definedName>
    <definedName name="QBROWHEADERS" localSheetId="1">8</definedName>
    <definedName name="QBROWHEADERS" localSheetId="2">8</definedName>
    <definedName name="QBSTARTDATE" localSheetId="0">20140430</definedName>
    <definedName name="QBSTARTDATE" localSheetId="3">20140401</definedName>
    <definedName name="QBSTARTDATE" localSheetId="4">20140101</definedName>
    <definedName name="QBSTARTDATE" localSheetId="1">20140401</definedName>
    <definedName name="QBSTARTDATE" localSheetId="2">20140101</definedName>
  </definedNames>
  <calcPr calcId="152511"/>
</workbook>
</file>

<file path=xl/calcChain.xml><?xml version="1.0" encoding="utf-8"?>
<calcChain xmlns="http://schemas.openxmlformats.org/spreadsheetml/2006/main">
  <c r="I84" i="19" l="1"/>
  <c r="I92" i="19"/>
  <c r="O56" i="19" l="1"/>
  <c r="M56" i="19"/>
  <c r="O69" i="19"/>
  <c r="M69" i="19"/>
  <c r="O129" i="19"/>
  <c r="M129" i="19"/>
  <c r="K129" i="19"/>
  <c r="I129" i="19"/>
  <c r="O128" i="19"/>
  <c r="M128" i="19"/>
  <c r="K128" i="19"/>
  <c r="I128" i="19"/>
  <c r="O127" i="19"/>
  <c r="M127" i="19"/>
  <c r="K127" i="19"/>
  <c r="I127" i="19"/>
  <c r="O126" i="19"/>
  <c r="M126" i="19"/>
  <c r="I125" i="19"/>
  <c r="O118" i="19"/>
  <c r="M118" i="19"/>
  <c r="K118" i="19"/>
  <c r="I118" i="19"/>
  <c r="O117" i="19"/>
  <c r="M117" i="19"/>
  <c r="O111" i="19"/>
  <c r="M111" i="19"/>
  <c r="K111" i="19"/>
  <c r="I111" i="19"/>
  <c r="O110" i="19"/>
  <c r="M110" i="19"/>
  <c r="O109" i="19"/>
  <c r="M109" i="19"/>
  <c r="O101" i="19"/>
  <c r="M101" i="19"/>
  <c r="O100" i="19"/>
  <c r="M100" i="19"/>
  <c r="O99" i="19"/>
  <c r="M99" i="19"/>
  <c r="O98" i="19"/>
  <c r="M98" i="19"/>
  <c r="O97" i="19"/>
  <c r="M97" i="19"/>
  <c r="O96" i="19"/>
  <c r="M96" i="19"/>
  <c r="K95" i="19"/>
  <c r="I95" i="19"/>
  <c r="O95" i="19" s="1"/>
  <c r="O93" i="19"/>
  <c r="M93" i="19"/>
  <c r="O92" i="19"/>
  <c r="M92" i="19"/>
  <c r="O91" i="19"/>
  <c r="M91" i="19"/>
  <c r="K91" i="19"/>
  <c r="I91" i="19"/>
  <c r="O90" i="19"/>
  <c r="M90" i="19"/>
  <c r="O89" i="19"/>
  <c r="M89" i="19"/>
  <c r="O87" i="19"/>
  <c r="M87" i="19"/>
  <c r="O86" i="19"/>
  <c r="M86" i="19"/>
  <c r="O84" i="19"/>
  <c r="M84" i="19"/>
  <c r="O83" i="19"/>
  <c r="M83" i="19"/>
  <c r="K83" i="19"/>
  <c r="I83" i="19"/>
  <c r="O82" i="19"/>
  <c r="M82" i="19"/>
  <c r="O80" i="19"/>
  <c r="M80" i="19"/>
  <c r="I78" i="19"/>
  <c r="M77" i="19"/>
  <c r="K77" i="19"/>
  <c r="K78" i="19" s="1"/>
  <c r="I77" i="19"/>
  <c r="O76" i="19"/>
  <c r="M76" i="19"/>
  <c r="O75" i="19"/>
  <c r="M75" i="19"/>
  <c r="O74" i="19"/>
  <c r="M74" i="19"/>
  <c r="O73" i="19"/>
  <c r="M73" i="19"/>
  <c r="O72" i="19"/>
  <c r="M72" i="19"/>
  <c r="O71" i="19"/>
  <c r="M71" i="19"/>
  <c r="O70" i="19"/>
  <c r="M70" i="19"/>
  <c r="O67" i="19"/>
  <c r="M67" i="19"/>
  <c r="O65" i="19"/>
  <c r="M65" i="19"/>
  <c r="K65" i="19"/>
  <c r="I65" i="19"/>
  <c r="O64" i="19"/>
  <c r="M64" i="19"/>
  <c r="O63" i="19"/>
  <c r="M63" i="19"/>
  <c r="O62" i="19"/>
  <c r="M62" i="19"/>
  <c r="O61" i="19"/>
  <c r="M61" i="19"/>
  <c r="O60" i="19"/>
  <c r="M60" i="19"/>
  <c r="O59" i="19"/>
  <c r="M59" i="19"/>
  <c r="O58" i="19"/>
  <c r="M58" i="19"/>
  <c r="O57" i="19"/>
  <c r="M57" i="19"/>
  <c r="O55" i="19"/>
  <c r="M55" i="19"/>
  <c r="O53" i="19"/>
  <c r="M53" i="19"/>
  <c r="K53" i="19"/>
  <c r="I53" i="19"/>
  <c r="O52" i="19"/>
  <c r="M52" i="19"/>
  <c r="O51" i="19"/>
  <c r="M51" i="19"/>
  <c r="O49" i="19"/>
  <c r="M49" i="19"/>
  <c r="K49" i="19"/>
  <c r="I49" i="19"/>
  <c r="O48" i="19"/>
  <c r="M48" i="19"/>
  <c r="O46" i="19"/>
  <c r="M46" i="19"/>
  <c r="K46" i="19"/>
  <c r="I46" i="19"/>
  <c r="O45" i="19"/>
  <c r="M45" i="19"/>
  <c r="O43" i="19"/>
  <c r="M43" i="19"/>
  <c r="O42" i="19"/>
  <c r="M42" i="19"/>
  <c r="O41" i="19"/>
  <c r="M41" i="19"/>
  <c r="O39" i="19"/>
  <c r="M39" i="19"/>
  <c r="K39" i="19"/>
  <c r="I39" i="19"/>
  <c r="O38" i="19"/>
  <c r="M38" i="19"/>
  <c r="K38" i="19"/>
  <c r="I38" i="19"/>
  <c r="O37" i="19"/>
  <c r="M37" i="19"/>
  <c r="K37" i="19"/>
  <c r="I37" i="19"/>
  <c r="O36" i="19"/>
  <c r="M36" i="19"/>
  <c r="O34" i="19"/>
  <c r="M34" i="19"/>
  <c r="K34" i="19"/>
  <c r="I34" i="19"/>
  <c r="O33" i="19"/>
  <c r="M33" i="19"/>
  <c r="K33" i="19"/>
  <c r="I33" i="19"/>
  <c r="O32" i="19"/>
  <c r="M32" i="19"/>
  <c r="O30" i="19"/>
  <c r="M30" i="19"/>
  <c r="K30" i="19"/>
  <c r="I30" i="19"/>
  <c r="O29" i="19"/>
  <c r="M29" i="19"/>
  <c r="O28" i="19"/>
  <c r="M28" i="19"/>
  <c r="K28" i="19"/>
  <c r="I28" i="19"/>
  <c r="O27" i="19"/>
  <c r="M27" i="19"/>
  <c r="O26" i="19"/>
  <c r="M26" i="19"/>
  <c r="O25" i="19"/>
  <c r="M25" i="19"/>
  <c r="O21" i="19"/>
  <c r="M21" i="19"/>
  <c r="K21" i="19"/>
  <c r="I21" i="19"/>
  <c r="O20" i="19"/>
  <c r="M20" i="19"/>
  <c r="K20" i="19"/>
  <c r="I20" i="19"/>
  <c r="O19" i="19"/>
  <c r="M19" i="19"/>
  <c r="O18" i="19"/>
  <c r="M18" i="19"/>
  <c r="O16" i="19"/>
  <c r="M16" i="19"/>
  <c r="K16" i="19"/>
  <c r="I16" i="19"/>
  <c r="O15" i="19"/>
  <c r="M15" i="19"/>
  <c r="O14" i="19"/>
  <c r="M14" i="19"/>
  <c r="O11" i="19"/>
  <c r="M11" i="19"/>
  <c r="K11" i="19"/>
  <c r="I11" i="19"/>
  <c r="O10" i="19"/>
  <c r="M10" i="19"/>
  <c r="O9" i="19"/>
  <c r="M9" i="19"/>
  <c r="M95" i="19" l="1"/>
  <c r="I103" i="19"/>
  <c r="I104" i="19" s="1"/>
  <c r="I130" i="19" s="1"/>
  <c r="K103" i="19"/>
  <c r="O78" i="19"/>
  <c r="M78" i="19"/>
  <c r="O77" i="19"/>
  <c r="O127" i="18"/>
  <c r="M127" i="18"/>
  <c r="K127" i="18"/>
  <c r="I127" i="18"/>
  <c r="O126" i="18"/>
  <c r="M126" i="18"/>
  <c r="K126" i="18"/>
  <c r="I126" i="18"/>
  <c r="O125" i="18"/>
  <c r="M125" i="18"/>
  <c r="K125" i="18"/>
  <c r="I125" i="18"/>
  <c r="O124" i="18"/>
  <c r="M124" i="18"/>
  <c r="K124" i="18"/>
  <c r="I124" i="18"/>
  <c r="O123" i="18"/>
  <c r="M123" i="18"/>
  <c r="I122" i="18"/>
  <c r="O115" i="18"/>
  <c r="M115" i="18"/>
  <c r="K115" i="18"/>
  <c r="I115" i="18"/>
  <c r="O114" i="18"/>
  <c r="M114" i="18"/>
  <c r="O108" i="18"/>
  <c r="M108" i="18"/>
  <c r="K108" i="18"/>
  <c r="I108" i="18"/>
  <c r="O107" i="18"/>
  <c r="M107" i="18"/>
  <c r="O106" i="18"/>
  <c r="M106" i="18"/>
  <c r="O102" i="18"/>
  <c r="M102" i="18"/>
  <c r="K102" i="18"/>
  <c r="I102" i="18"/>
  <c r="O101" i="18"/>
  <c r="M101" i="18"/>
  <c r="K101" i="18"/>
  <c r="I101" i="18"/>
  <c r="O99" i="18"/>
  <c r="M99" i="18"/>
  <c r="O98" i="18"/>
  <c r="M98" i="18"/>
  <c r="O97" i="18"/>
  <c r="M97" i="18"/>
  <c r="O96" i="18"/>
  <c r="M96" i="18"/>
  <c r="O95" i="18"/>
  <c r="M95" i="18"/>
  <c r="O94" i="18"/>
  <c r="M94" i="18"/>
  <c r="O93" i="18"/>
  <c r="M93" i="18"/>
  <c r="K93" i="18"/>
  <c r="I93" i="18"/>
  <c r="O91" i="18"/>
  <c r="M91" i="18"/>
  <c r="O90" i="18"/>
  <c r="M90" i="18"/>
  <c r="O89" i="18"/>
  <c r="M89" i="18"/>
  <c r="K89" i="18"/>
  <c r="I89" i="18"/>
  <c r="O88" i="18"/>
  <c r="M88" i="18"/>
  <c r="O87" i="18"/>
  <c r="M87" i="18"/>
  <c r="O85" i="18"/>
  <c r="M85" i="18"/>
  <c r="O84" i="18"/>
  <c r="M84" i="18"/>
  <c r="O82" i="18"/>
  <c r="M82" i="18"/>
  <c r="O81" i="18"/>
  <c r="M81" i="18"/>
  <c r="K81" i="18"/>
  <c r="I81" i="18"/>
  <c r="O80" i="18"/>
  <c r="M80" i="18"/>
  <c r="O78" i="18"/>
  <c r="M78" i="18"/>
  <c r="O76" i="18"/>
  <c r="M76" i="18"/>
  <c r="K76" i="18"/>
  <c r="I76" i="18"/>
  <c r="O75" i="18"/>
  <c r="M75" i="18"/>
  <c r="K75" i="18"/>
  <c r="I75" i="18"/>
  <c r="O74" i="18"/>
  <c r="M74" i="18"/>
  <c r="O73" i="18"/>
  <c r="M73" i="18"/>
  <c r="O72" i="18"/>
  <c r="M72" i="18"/>
  <c r="O71" i="18"/>
  <c r="M71" i="18"/>
  <c r="O70" i="18"/>
  <c r="M70" i="18"/>
  <c r="O69" i="18"/>
  <c r="M69" i="18"/>
  <c r="O68" i="18"/>
  <c r="M68" i="18"/>
  <c r="O65" i="18"/>
  <c r="M65" i="18"/>
  <c r="O63" i="18"/>
  <c r="M63" i="18"/>
  <c r="K63" i="18"/>
  <c r="I63" i="18"/>
  <c r="O62" i="18"/>
  <c r="M62" i="18"/>
  <c r="O61" i="18"/>
  <c r="M61" i="18"/>
  <c r="O60" i="18"/>
  <c r="M60" i="18"/>
  <c r="O59" i="18"/>
  <c r="M59" i="18"/>
  <c r="O58" i="18"/>
  <c r="M58" i="18"/>
  <c r="O57" i="18"/>
  <c r="M57" i="18"/>
  <c r="O56" i="18"/>
  <c r="M56" i="18"/>
  <c r="O54" i="18"/>
  <c r="M54" i="18"/>
  <c r="O52" i="18"/>
  <c r="M52" i="18"/>
  <c r="K52" i="18"/>
  <c r="I52" i="18"/>
  <c r="O51" i="18"/>
  <c r="M51" i="18"/>
  <c r="O50" i="18"/>
  <c r="M50" i="18"/>
  <c r="O48" i="18"/>
  <c r="M48" i="18"/>
  <c r="K48" i="18"/>
  <c r="I48" i="18"/>
  <c r="O47" i="18"/>
  <c r="M47" i="18"/>
  <c r="O45" i="18"/>
  <c r="M45" i="18"/>
  <c r="K45" i="18"/>
  <c r="I45" i="18"/>
  <c r="O44" i="18"/>
  <c r="M44" i="18"/>
  <c r="O42" i="18"/>
  <c r="M42" i="18"/>
  <c r="O41" i="18"/>
  <c r="M41" i="18"/>
  <c r="O39" i="18"/>
  <c r="M39" i="18"/>
  <c r="K39" i="18"/>
  <c r="I39" i="18"/>
  <c r="O38" i="18"/>
  <c r="M38" i="18"/>
  <c r="K38" i="18"/>
  <c r="I38" i="18"/>
  <c r="O37" i="18"/>
  <c r="M37" i="18"/>
  <c r="K37" i="18"/>
  <c r="I37" i="18"/>
  <c r="O36" i="18"/>
  <c r="M36" i="18"/>
  <c r="O34" i="18"/>
  <c r="M34" i="18"/>
  <c r="K34" i="18"/>
  <c r="I34" i="18"/>
  <c r="O33" i="18"/>
  <c r="M33" i="18"/>
  <c r="K33" i="18"/>
  <c r="I33" i="18"/>
  <c r="O32" i="18"/>
  <c r="M32" i="18"/>
  <c r="O30" i="18"/>
  <c r="M30" i="18"/>
  <c r="K30" i="18"/>
  <c r="I30" i="18"/>
  <c r="O29" i="18"/>
  <c r="M29" i="18"/>
  <c r="O28" i="18"/>
  <c r="M28" i="18"/>
  <c r="K28" i="18"/>
  <c r="I28" i="18"/>
  <c r="O27" i="18"/>
  <c r="M27" i="18"/>
  <c r="O26" i="18"/>
  <c r="M26" i="18"/>
  <c r="O25" i="18"/>
  <c r="M25" i="18"/>
  <c r="O21" i="18"/>
  <c r="M21" i="18"/>
  <c r="K21" i="18"/>
  <c r="I21" i="18"/>
  <c r="O20" i="18"/>
  <c r="M20" i="18"/>
  <c r="K20" i="18"/>
  <c r="I20" i="18"/>
  <c r="O19" i="18"/>
  <c r="M19" i="18"/>
  <c r="O18" i="18"/>
  <c r="M18" i="18"/>
  <c r="O16" i="18"/>
  <c r="M16" i="18"/>
  <c r="K16" i="18"/>
  <c r="I16" i="18"/>
  <c r="O15" i="18"/>
  <c r="M15" i="18"/>
  <c r="O14" i="18"/>
  <c r="M14" i="18"/>
  <c r="O11" i="18"/>
  <c r="M11" i="18"/>
  <c r="K11" i="18"/>
  <c r="I11" i="18"/>
  <c r="O10" i="18"/>
  <c r="M10" i="18"/>
  <c r="O9" i="18"/>
  <c r="M9" i="18"/>
  <c r="K104" i="19" l="1"/>
  <c r="O103" i="19"/>
  <c r="M103" i="19"/>
  <c r="O131" i="17"/>
  <c r="M131" i="17"/>
  <c r="K131" i="17"/>
  <c r="I131" i="17"/>
  <c r="O130" i="17"/>
  <c r="M130" i="17"/>
  <c r="K130" i="17"/>
  <c r="I130" i="17"/>
  <c r="O129" i="17"/>
  <c r="M129" i="17"/>
  <c r="K129" i="17"/>
  <c r="I129" i="17"/>
  <c r="O128" i="17"/>
  <c r="M128" i="17"/>
  <c r="K128" i="17"/>
  <c r="I128" i="17"/>
  <c r="O127" i="17"/>
  <c r="M127" i="17"/>
  <c r="K127" i="17"/>
  <c r="I127" i="17"/>
  <c r="O126" i="17"/>
  <c r="M126" i="17"/>
  <c r="O124" i="17"/>
  <c r="M124" i="17"/>
  <c r="O123" i="17"/>
  <c r="M123" i="17"/>
  <c r="O122" i="17"/>
  <c r="M122" i="17"/>
  <c r="O120" i="17"/>
  <c r="M120" i="17"/>
  <c r="K120" i="17"/>
  <c r="I120" i="17"/>
  <c r="O119" i="17"/>
  <c r="M119" i="17"/>
  <c r="O118" i="17"/>
  <c r="M118" i="17"/>
  <c r="O117" i="17"/>
  <c r="M117" i="17"/>
  <c r="O116" i="17"/>
  <c r="M116" i="17"/>
  <c r="O114" i="17"/>
  <c r="M114" i="17"/>
  <c r="K114" i="17"/>
  <c r="I114" i="17"/>
  <c r="O113" i="17"/>
  <c r="M113" i="17"/>
  <c r="O112" i="17"/>
  <c r="M112" i="17"/>
  <c r="O110" i="17"/>
  <c r="M110" i="17"/>
  <c r="O107" i="17"/>
  <c r="M107" i="17"/>
  <c r="K107" i="17"/>
  <c r="I107" i="17"/>
  <c r="O106" i="17"/>
  <c r="M106" i="17"/>
  <c r="K106" i="17"/>
  <c r="I106" i="17"/>
  <c r="O105" i="17"/>
  <c r="M105" i="17"/>
  <c r="O104" i="17"/>
  <c r="M104" i="17"/>
  <c r="O103" i="17"/>
  <c r="M103" i="17"/>
  <c r="O102" i="17"/>
  <c r="M102" i="17"/>
  <c r="O101" i="17"/>
  <c r="M101" i="17"/>
  <c r="O100" i="17"/>
  <c r="M100" i="17"/>
  <c r="O99" i="17"/>
  <c r="M99" i="17"/>
  <c r="O98" i="17"/>
  <c r="M98" i="17"/>
  <c r="K98" i="17"/>
  <c r="I98" i="17"/>
  <c r="O97" i="17"/>
  <c r="M97" i="17"/>
  <c r="O96" i="17"/>
  <c r="M96" i="17"/>
  <c r="O95" i="17"/>
  <c r="M95" i="17"/>
  <c r="O94" i="17"/>
  <c r="M94" i="17"/>
  <c r="K94" i="17"/>
  <c r="I94" i="17"/>
  <c r="O93" i="17"/>
  <c r="M93" i="17"/>
  <c r="O92" i="17"/>
  <c r="M92" i="17"/>
  <c r="O90" i="17"/>
  <c r="M90" i="17"/>
  <c r="O89" i="17"/>
  <c r="M89" i="17"/>
  <c r="O87" i="17"/>
  <c r="M87" i="17"/>
  <c r="O86" i="17"/>
  <c r="M86" i="17"/>
  <c r="K86" i="17"/>
  <c r="I86" i="17"/>
  <c r="O85" i="17"/>
  <c r="M85" i="17"/>
  <c r="O84" i="17"/>
  <c r="M84" i="17"/>
  <c r="O83" i="17"/>
  <c r="M83" i="17"/>
  <c r="O81" i="17"/>
  <c r="M81" i="17"/>
  <c r="K81" i="17"/>
  <c r="I81" i="17"/>
  <c r="O80" i="17"/>
  <c r="M80" i="17"/>
  <c r="K80" i="17"/>
  <c r="I80" i="17"/>
  <c r="O79" i="17"/>
  <c r="M79" i="17"/>
  <c r="O78" i="17"/>
  <c r="M78" i="17"/>
  <c r="O77" i="17"/>
  <c r="M77" i="17"/>
  <c r="O76" i="17"/>
  <c r="M76" i="17"/>
  <c r="O75" i="17"/>
  <c r="M75" i="17"/>
  <c r="O74" i="17"/>
  <c r="M74" i="17"/>
  <c r="O73" i="17"/>
  <c r="M73" i="17"/>
  <c r="O72" i="17"/>
  <c r="M72" i="17"/>
  <c r="O70" i="17"/>
  <c r="M70" i="17"/>
  <c r="O68" i="17"/>
  <c r="M68" i="17"/>
  <c r="K68" i="17"/>
  <c r="I68" i="17"/>
  <c r="O67" i="17"/>
  <c r="M67" i="17"/>
  <c r="O66" i="17"/>
  <c r="M66" i="17"/>
  <c r="O65" i="17"/>
  <c r="M65" i="17"/>
  <c r="O64" i="17"/>
  <c r="M64" i="17"/>
  <c r="O63" i="17"/>
  <c r="M63" i="17"/>
  <c r="O62" i="17"/>
  <c r="M62" i="17"/>
  <c r="O61" i="17"/>
  <c r="M61" i="17"/>
  <c r="O60" i="17"/>
  <c r="M60" i="17"/>
  <c r="O59" i="17"/>
  <c r="M59" i="17"/>
  <c r="O58" i="17"/>
  <c r="M58" i="17"/>
  <c r="O56" i="17"/>
  <c r="M56" i="17"/>
  <c r="K56" i="17"/>
  <c r="I56" i="17"/>
  <c r="O55" i="17"/>
  <c r="M55" i="17"/>
  <c r="O54" i="17"/>
  <c r="M54" i="17"/>
  <c r="O52" i="17"/>
  <c r="M52" i="17"/>
  <c r="K52" i="17"/>
  <c r="I52" i="17"/>
  <c r="O51" i="17"/>
  <c r="M51" i="17"/>
  <c r="O49" i="17"/>
  <c r="M49" i="17"/>
  <c r="K49" i="17"/>
  <c r="I49" i="17"/>
  <c r="O48" i="17"/>
  <c r="M48" i="17"/>
  <c r="O47" i="17"/>
  <c r="M47" i="17"/>
  <c r="O45" i="17"/>
  <c r="M45" i="17"/>
  <c r="O44" i="17"/>
  <c r="M44" i="17"/>
  <c r="O43" i="17"/>
  <c r="M43" i="17"/>
  <c r="O42" i="17"/>
  <c r="M42" i="17"/>
  <c r="O40" i="17"/>
  <c r="M40" i="17"/>
  <c r="K40" i="17"/>
  <c r="I40" i="17"/>
  <c r="O39" i="17"/>
  <c r="M39" i="17"/>
  <c r="K39" i="17"/>
  <c r="I39" i="17"/>
  <c r="O38" i="17"/>
  <c r="M38" i="17"/>
  <c r="O37" i="17"/>
  <c r="M37" i="17"/>
  <c r="K37" i="17"/>
  <c r="I37" i="17"/>
  <c r="O36" i="17"/>
  <c r="M36" i="17"/>
  <c r="O35" i="17"/>
  <c r="M35" i="17"/>
  <c r="O33" i="17"/>
  <c r="M33" i="17"/>
  <c r="K33" i="17"/>
  <c r="I33" i="17"/>
  <c r="O32" i="17"/>
  <c r="M32" i="17"/>
  <c r="K32" i="17"/>
  <c r="I32" i="17"/>
  <c r="O31" i="17"/>
  <c r="M31" i="17"/>
  <c r="O30" i="17"/>
  <c r="M30" i="17"/>
  <c r="O28" i="17"/>
  <c r="M28" i="17"/>
  <c r="K28" i="17"/>
  <c r="I28" i="17"/>
  <c r="O27" i="17"/>
  <c r="M27" i="17"/>
  <c r="O26" i="17"/>
  <c r="M26" i="17"/>
  <c r="K26" i="17"/>
  <c r="I26" i="17"/>
  <c r="O25" i="17"/>
  <c r="M25" i="17"/>
  <c r="O24" i="17"/>
  <c r="M24" i="17"/>
  <c r="O23" i="17"/>
  <c r="M23" i="17"/>
  <c r="O19" i="17"/>
  <c r="M19" i="17"/>
  <c r="K19" i="17"/>
  <c r="I19" i="17"/>
  <c r="O18" i="17"/>
  <c r="M18" i="17"/>
  <c r="O17" i="17"/>
  <c r="M17" i="17"/>
  <c r="O16" i="17"/>
  <c r="M16" i="17"/>
  <c r="K16" i="17"/>
  <c r="I16" i="17"/>
  <c r="O15" i="17"/>
  <c r="M15" i="17"/>
  <c r="O14" i="17"/>
  <c r="M14" i="17"/>
  <c r="O11" i="17"/>
  <c r="M11" i="17"/>
  <c r="K11" i="17"/>
  <c r="I11" i="17"/>
  <c r="O10" i="17"/>
  <c r="M10" i="17"/>
  <c r="O9" i="17"/>
  <c r="M9" i="17"/>
  <c r="O104" i="19" l="1"/>
  <c r="K130" i="19"/>
  <c r="M104" i="19"/>
  <c r="O125" i="16"/>
  <c r="M125" i="16"/>
  <c r="K125" i="16"/>
  <c r="I125" i="16"/>
  <c r="O124" i="16"/>
  <c r="M124" i="16"/>
  <c r="K124" i="16"/>
  <c r="I124" i="16"/>
  <c r="O123" i="16"/>
  <c r="M123" i="16"/>
  <c r="K123" i="16"/>
  <c r="I123" i="16"/>
  <c r="O122" i="16"/>
  <c r="M122" i="16"/>
  <c r="K122" i="16"/>
  <c r="I122" i="16"/>
  <c r="O121" i="16"/>
  <c r="M121" i="16"/>
  <c r="K121" i="16"/>
  <c r="I121" i="16"/>
  <c r="O120" i="16"/>
  <c r="M120" i="16"/>
  <c r="O118" i="16"/>
  <c r="M118" i="16"/>
  <c r="O117" i="16"/>
  <c r="M117" i="16"/>
  <c r="O116" i="16"/>
  <c r="M116" i="16"/>
  <c r="O114" i="16"/>
  <c r="M114" i="16"/>
  <c r="K114" i="16"/>
  <c r="I114" i="16"/>
  <c r="O113" i="16"/>
  <c r="M113" i="16"/>
  <c r="O112" i="16"/>
  <c r="M112" i="16"/>
  <c r="O111" i="16"/>
  <c r="M111" i="16"/>
  <c r="O110" i="16"/>
  <c r="M110" i="16"/>
  <c r="O108" i="16"/>
  <c r="M108" i="16"/>
  <c r="K108" i="16"/>
  <c r="I108" i="16"/>
  <c r="O107" i="16"/>
  <c r="M107" i="16"/>
  <c r="O106" i="16"/>
  <c r="M106" i="16"/>
  <c r="O102" i="16"/>
  <c r="M102" i="16"/>
  <c r="K102" i="16"/>
  <c r="I102" i="16"/>
  <c r="O101" i="16"/>
  <c r="M101" i="16"/>
  <c r="K101" i="16"/>
  <c r="I101" i="16"/>
  <c r="O100" i="16"/>
  <c r="M100" i="16"/>
  <c r="O99" i="16"/>
  <c r="M99" i="16"/>
  <c r="O98" i="16"/>
  <c r="M98" i="16"/>
  <c r="O97" i="16"/>
  <c r="M97" i="16"/>
  <c r="O96" i="16"/>
  <c r="M96" i="16"/>
  <c r="O95" i="16"/>
  <c r="M95" i="16"/>
  <c r="O94" i="16"/>
  <c r="M94" i="16"/>
  <c r="K94" i="16"/>
  <c r="I94" i="16"/>
  <c r="O93" i="16"/>
  <c r="M93" i="16"/>
  <c r="O92" i="16"/>
  <c r="M92" i="16"/>
  <c r="O91" i="16"/>
  <c r="M91" i="16"/>
  <c r="O90" i="16"/>
  <c r="M90" i="16"/>
  <c r="K90" i="16"/>
  <c r="I90" i="16"/>
  <c r="O89" i="16"/>
  <c r="M89" i="16"/>
  <c r="O88" i="16"/>
  <c r="M88" i="16"/>
  <c r="O86" i="16"/>
  <c r="M86" i="16"/>
  <c r="O85" i="16"/>
  <c r="M85" i="16"/>
  <c r="O83" i="16"/>
  <c r="M83" i="16"/>
  <c r="O82" i="16"/>
  <c r="M82" i="16"/>
  <c r="K82" i="16"/>
  <c r="I82" i="16"/>
  <c r="O81" i="16"/>
  <c r="M81" i="16"/>
  <c r="O80" i="16"/>
  <c r="M80" i="16"/>
  <c r="O79" i="16"/>
  <c r="M79" i="16"/>
  <c r="O77" i="16"/>
  <c r="M77" i="16"/>
  <c r="K77" i="16"/>
  <c r="I77" i="16"/>
  <c r="O76" i="16"/>
  <c r="M76" i="16"/>
  <c r="K76" i="16"/>
  <c r="I76" i="16"/>
  <c r="O75" i="16"/>
  <c r="M75" i="16"/>
  <c r="O74" i="16"/>
  <c r="M74" i="16"/>
  <c r="O73" i="16"/>
  <c r="M73" i="16"/>
  <c r="O72" i="16"/>
  <c r="M72" i="16"/>
  <c r="O71" i="16"/>
  <c r="M71" i="16"/>
  <c r="O70" i="16"/>
  <c r="M70" i="16"/>
  <c r="O69" i="16"/>
  <c r="M69" i="16"/>
  <c r="O68" i="16"/>
  <c r="M68" i="16"/>
  <c r="O66" i="16"/>
  <c r="M66" i="16"/>
  <c r="O64" i="16"/>
  <c r="M64" i="16"/>
  <c r="K64" i="16"/>
  <c r="I64" i="16"/>
  <c r="O63" i="16"/>
  <c r="M63" i="16"/>
  <c r="O62" i="16"/>
  <c r="M62" i="16"/>
  <c r="O61" i="16"/>
  <c r="M61" i="16"/>
  <c r="O60" i="16"/>
  <c r="M60" i="16"/>
  <c r="O59" i="16"/>
  <c r="M59" i="16"/>
  <c r="O58" i="16"/>
  <c r="M58" i="16"/>
  <c r="O57" i="16"/>
  <c r="M57" i="16"/>
  <c r="O56" i="16"/>
  <c r="M56" i="16"/>
  <c r="O54" i="16"/>
  <c r="M54" i="16"/>
  <c r="K54" i="16"/>
  <c r="I54" i="16"/>
  <c r="O53" i="16"/>
  <c r="M53" i="16"/>
  <c r="O52" i="16"/>
  <c r="M52" i="16"/>
  <c r="O50" i="16"/>
  <c r="M50" i="16"/>
  <c r="K50" i="16"/>
  <c r="I50" i="16"/>
  <c r="O49" i="16"/>
  <c r="M49" i="16"/>
  <c r="O47" i="16"/>
  <c r="M47" i="16"/>
  <c r="K47" i="16"/>
  <c r="I47" i="16"/>
  <c r="O46" i="16"/>
  <c r="M46" i="16"/>
  <c r="O45" i="16"/>
  <c r="M45" i="16"/>
  <c r="O43" i="16"/>
  <c r="M43" i="16"/>
  <c r="O42" i="16"/>
  <c r="M42" i="16"/>
  <c r="O41" i="16"/>
  <c r="M41" i="16"/>
  <c r="O39" i="16"/>
  <c r="M39" i="16"/>
  <c r="K39" i="16"/>
  <c r="I39" i="16"/>
  <c r="O38" i="16"/>
  <c r="M38" i="16"/>
  <c r="K38" i="16"/>
  <c r="I38" i="16"/>
  <c r="O37" i="16"/>
  <c r="M37" i="16"/>
  <c r="O36" i="16"/>
  <c r="M36" i="16"/>
  <c r="K36" i="16"/>
  <c r="I36" i="16"/>
  <c r="O35" i="16"/>
  <c r="M35" i="16"/>
  <c r="O34" i="16"/>
  <c r="M34" i="16"/>
  <c r="O32" i="16"/>
  <c r="M32" i="16"/>
  <c r="K32" i="16"/>
  <c r="I32" i="16"/>
  <c r="O31" i="16"/>
  <c r="M31" i="16"/>
  <c r="K31" i="16"/>
  <c r="I31" i="16"/>
  <c r="O30" i="16"/>
  <c r="M30" i="16"/>
  <c r="O29" i="16"/>
  <c r="M29" i="16"/>
  <c r="O27" i="16"/>
  <c r="M27" i="16"/>
  <c r="K27" i="16"/>
  <c r="I27" i="16"/>
  <c r="O26" i="16"/>
  <c r="M26" i="16"/>
  <c r="O25" i="16"/>
  <c r="M25" i="16"/>
  <c r="K25" i="16"/>
  <c r="I25" i="16"/>
  <c r="O24" i="16"/>
  <c r="M24" i="16"/>
  <c r="O23" i="16"/>
  <c r="M23" i="16"/>
  <c r="O22" i="16"/>
  <c r="M22" i="16"/>
  <c r="O18" i="16"/>
  <c r="M18" i="16"/>
  <c r="K18" i="16"/>
  <c r="I18" i="16"/>
  <c r="O17" i="16"/>
  <c r="M17" i="16"/>
  <c r="O16" i="16"/>
  <c r="M16" i="16"/>
  <c r="K16" i="16"/>
  <c r="I16" i="16"/>
  <c r="O15" i="16"/>
  <c r="M15" i="16"/>
  <c r="O14" i="16"/>
  <c r="M14" i="16"/>
  <c r="O11" i="16"/>
  <c r="M11" i="16"/>
  <c r="K11" i="16"/>
  <c r="I11" i="16"/>
  <c r="O10" i="16"/>
  <c r="M10" i="16"/>
  <c r="O9" i="16"/>
  <c r="M9" i="16"/>
  <c r="M130" i="19" l="1"/>
  <c r="O130" i="19"/>
  <c r="I107" i="15"/>
  <c r="G107" i="15"/>
  <c r="I106" i="15"/>
  <c r="G106" i="15"/>
  <c r="I100" i="15"/>
  <c r="G100" i="15"/>
  <c r="I99" i="15"/>
  <c r="G99" i="15"/>
  <c r="I96" i="15"/>
  <c r="G96" i="15"/>
  <c r="I95" i="15"/>
  <c r="G95" i="15"/>
  <c r="I92" i="15"/>
  <c r="G92" i="15"/>
  <c r="I78" i="15"/>
  <c r="G78" i="15"/>
  <c r="I75" i="15"/>
  <c r="G75" i="15"/>
  <c r="I68" i="15"/>
  <c r="G68" i="15"/>
  <c r="I67" i="15"/>
  <c r="G67" i="15"/>
  <c r="I66" i="15"/>
  <c r="G66" i="15"/>
  <c r="I60" i="15"/>
  <c r="G60" i="15"/>
  <c r="I54" i="15"/>
  <c r="G54" i="15"/>
  <c r="I53" i="15"/>
  <c r="G53" i="15"/>
  <c r="I47" i="15"/>
  <c r="G47" i="15"/>
  <c r="I40" i="15"/>
  <c r="G40" i="15"/>
  <c r="I39" i="15"/>
  <c r="G39" i="15"/>
  <c r="I38" i="15"/>
  <c r="G38" i="15"/>
  <c r="I33" i="15"/>
  <c r="G33" i="15"/>
  <c r="I28" i="15"/>
  <c r="G28" i="15"/>
  <c r="I26" i="15"/>
  <c r="G26" i="15"/>
  <c r="I20" i="15"/>
  <c r="G20" i="15"/>
  <c r="I19" i="15"/>
  <c r="G19" i="15"/>
  <c r="I15" i="15"/>
  <c r="G15" i="15"/>
</calcChain>
</file>

<file path=xl/sharedStrings.xml><?xml version="1.0" encoding="utf-8"?>
<sst xmlns="http://schemas.openxmlformats.org/spreadsheetml/2006/main" count="658" uniqueCount="275">
  <si>
    <t>ASSETS</t>
  </si>
  <si>
    <t>Current Assets</t>
  </si>
  <si>
    <t>Checking/Savings</t>
  </si>
  <si>
    <t>Total Checking/Savings</t>
  </si>
  <si>
    <t>Accounts Receivable</t>
  </si>
  <si>
    <t>Total Accounts Receivable</t>
  </si>
  <si>
    <t>Other Current Assets</t>
  </si>
  <si>
    <t>Total Other Current Assets</t>
  </si>
  <si>
    <t>Total Current Assets</t>
  </si>
  <si>
    <t>Fixed Assets</t>
  </si>
  <si>
    <t>Total 1510.0 · Accumulated depreciation</t>
  </si>
  <si>
    <t>Total Fixed Assets</t>
  </si>
  <si>
    <t>Other Assets</t>
  </si>
  <si>
    <t>Total Other Assets</t>
  </si>
  <si>
    <t>TOTAL ASSETS</t>
  </si>
  <si>
    <t>LIABILITIES &amp; EQUITY</t>
  </si>
  <si>
    <t>Liabilities</t>
  </si>
  <si>
    <t>Current Liabilities</t>
  </si>
  <si>
    <t>Accounts Payable</t>
  </si>
  <si>
    <t>Credit Cards</t>
  </si>
  <si>
    <t>Other Current Liabilities</t>
  </si>
  <si>
    <t>Total Other Current Liabilities</t>
  </si>
  <si>
    <t>Total Current Liabilities</t>
  </si>
  <si>
    <t>Long Term Liabilities</t>
  </si>
  <si>
    <t>Total Long Term Liabilities</t>
  </si>
  <si>
    <t>Total Liabilities</t>
  </si>
  <si>
    <t>Equity</t>
  </si>
  <si>
    <t>Net Income</t>
  </si>
  <si>
    <t>Total Equity</t>
  </si>
  <si>
    <t>TOTAL LIABILITIES &amp; EQUITY</t>
  </si>
  <si>
    <t>Ordinary Income/Expense</t>
  </si>
  <si>
    <t>Income</t>
  </si>
  <si>
    <t>4100.0 · Member dues</t>
  </si>
  <si>
    <t>4100.1 · Membership Dues</t>
  </si>
  <si>
    <t>4100.2 · Membership dues - discount</t>
  </si>
  <si>
    <t>Total 4100.0 · Member dues</t>
  </si>
  <si>
    <t>4110.0 · Conference and training income</t>
  </si>
  <si>
    <t>4111.0 · Spring Conference</t>
  </si>
  <si>
    <t>4112.0 · Fall Conference</t>
  </si>
  <si>
    <t>4113.0 · Training</t>
  </si>
  <si>
    <t>4113.1 · Training Sponsorship</t>
  </si>
  <si>
    <t>4113.0 · Training - Other</t>
  </si>
  <si>
    <t>Total 4113.0 · Training</t>
  </si>
  <si>
    <t>Total 4110.0 · Conference and training income</t>
  </si>
  <si>
    <t>4400.0 · Royalties,mktg fees,pub sales,m</t>
  </si>
  <si>
    <t>4200.0 · Royalties, pub sales, sponsors</t>
  </si>
  <si>
    <t>4204.0 · Royalty Income</t>
  </si>
  <si>
    <t>Total 4204.0 · Royalty Income</t>
  </si>
  <si>
    <t>4205.0 · Publication Sales</t>
  </si>
  <si>
    <t>Total 4200.0 · Royalties, pub sales, sponsors</t>
  </si>
  <si>
    <t>4300.0 · Marketing Fees</t>
  </si>
  <si>
    <t>4301.0 · Wells Fargo</t>
  </si>
  <si>
    <t>Total 4300.0 · Marketing Fees</t>
  </si>
  <si>
    <t>Total 4400.0 · Royalties,mktg fees,pub sales,m</t>
  </si>
  <si>
    <t>4600.0 · Grant Income</t>
  </si>
  <si>
    <t>4601.0 · Waiver Pilot Income</t>
  </si>
  <si>
    <t>Total 4600.0 · Grant Income</t>
  </si>
  <si>
    <t>4960.0 · Miscellaneous Income</t>
  </si>
  <si>
    <t>Total Income</t>
  </si>
  <si>
    <t>Gross Profit</t>
  </si>
  <si>
    <t>Expense</t>
  </si>
  <si>
    <t>5201.0 · Employee Training Expense</t>
  </si>
  <si>
    <t>5203.0 · Utilities</t>
  </si>
  <si>
    <t>5205.0 · Real Estate Taxes</t>
  </si>
  <si>
    <t>5700.0 · Grant Exp</t>
  </si>
  <si>
    <t>5701.0 · Waiver Pilot Expenses</t>
  </si>
  <si>
    <t>Total 5700.0 · Grant Exp</t>
  </si>
  <si>
    <t>6200.0 · Insurance</t>
  </si>
  <si>
    <t>6202.0 · Liability Insurance Expense</t>
  </si>
  <si>
    <t>Total 6200.0 · Insurance</t>
  </si>
  <si>
    <t>6210.0 · Travel, meals and entertainment</t>
  </si>
  <si>
    <t>6211.0 · Business Travel</t>
  </si>
  <si>
    <t>6212.0 · Meals and Entertainment</t>
  </si>
  <si>
    <t>Total 6210.0 · Travel, meals and entertainment</t>
  </si>
  <si>
    <t>6220.0 · Office supplies and expense</t>
  </si>
  <si>
    <t>6222.0 · Miscellaneous Expense</t>
  </si>
  <si>
    <t>6223.0 · Office Expense</t>
  </si>
  <si>
    <t>6224.0 · Repairs &amp; Maintenance</t>
  </si>
  <si>
    <t>6225.0 · Postage</t>
  </si>
  <si>
    <t>6226.0 · Security System</t>
  </si>
  <si>
    <t>Total 6220.0 · Office supplies and expense</t>
  </si>
  <si>
    <t>6290.0 · Payroll Expenses</t>
  </si>
  <si>
    <t>6240.0 · Salaries Expense</t>
  </si>
  <si>
    <t>6250.0 · Payroll taxes and fringes</t>
  </si>
  <si>
    <t>6251.0 · Employee Benefits</t>
  </si>
  <si>
    <t>6252.0 · Employee Health Insurance</t>
  </si>
  <si>
    <t>6253.0 · Life Insurance</t>
  </si>
  <si>
    <t>6254.0 · Retirement Plan Contributions</t>
  </si>
  <si>
    <t>6256.0 · Payroll Taxes - FICA</t>
  </si>
  <si>
    <t>6258.0 · Payroll Taxes-W/C</t>
  </si>
  <si>
    <t>Total 6250.0 · Payroll taxes and fringes</t>
  </si>
  <si>
    <t>Total 6290.0 · Payroll Expenses</t>
  </si>
  <si>
    <t>6310.0 · Conferences and training</t>
  </si>
  <si>
    <t>6311.0 · Spring Conference Expense</t>
  </si>
  <si>
    <t>6313.0 · Training Expense</t>
  </si>
  <si>
    <t>Total 6310.0 · Conferences and training</t>
  </si>
  <si>
    <t>6350.0 · Lobbying Expense</t>
  </si>
  <si>
    <t>6400.0 · Legal and professional fees</t>
  </si>
  <si>
    <t>6410.0 · Accounting Services</t>
  </si>
  <si>
    <t>6420.0 · Computer Services</t>
  </si>
  <si>
    <t>6430.0 · Legal Fees</t>
  </si>
  <si>
    <t>6450.0 · Professional Fees</t>
  </si>
  <si>
    <t>6460.0 · Payroll Services</t>
  </si>
  <si>
    <t>6470.0 · Temporary Office Support</t>
  </si>
  <si>
    <t>Total 6400.0 · Legal and professional fees</t>
  </si>
  <si>
    <t>6520.0 · Board Expense</t>
  </si>
  <si>
    <t>6530.0 · Depreciation Expense</t>
  </si>
  <si>
    <t>6550.0 · Dues &amp; Subscriptions</t>
  </si>
  <si>
    <t>6560.0 · Equipment Lease</t>
  </si>
  <si>
    <t>6610.0 · Telephone Expense</t>
  </si>
  <si>
    <t>6700.0 · Loan Interest - LOC</t>
  </si>
  <si>
    <t>6800.0 · Bad Debt (Recovery) Expense</t>
  </si>
  <si>
    <t>Total Expense</t>
  </si>
  <si>
    <t>Net Ordinary Income</t>
  </si>
  <si>
    <t>Other Income/Expense</t>
  </si>
  <si>
    <t>Other Income</t>
  </si>
  <si>
    <t>7200.0 · Inter-Agency Charges</t>
  </si>
  <si>
    <t>7210.0 · Rent expense paid to LLC</t>
  </si>
  <si>
    <t>7220.0 · LLC Rent income</t>
  </si>
  <si>
    <t>Total 7200.0 · Inter-Agency Charges</t>
  </si>
  <si>
    <t>7300.0 · OPRA investment income</t>
  </si>
  <si>
    <t>7310.0 · Interest and Dividends</t>
  </si>
  <si>
    <t>7330.0 · Unrealized inv gain (loss)</t>
  </si>
  <si>
    <t>8600.0 · Assoc Broker &amp; Investment Fees</t>
  </si>
  <si>
    <t>Total 7300.0 · OPRA investment income</t>
  </si>
  <si>
    <t>7400.0 · Foundation investment income</t>
  </si>
  <si>
    <t>7410.0 · Interest and dividends</t>
  </si>
  <si>
    <t>7420.0 · Realized gain (loss) on invest</t>
  </si>
  <si>
    <t>7440.0 · Unrealized gain (loss) on inves</t>
  </si>
  <si>
    <t>8300.0 · Foundation expenses</t>
  </si>
  <si>
    <t>8310.0 · Brokerage and investment fees</t>
  </si>
  <si>
    <t>Total 8300.0 · Foundation expenses</t>
  </si>
  <si>
    <t>Total 7400.0 · Foundation investment income</t>
  </si>
  <si>
    <t>Total Other Income</t>
  </si>
  <si>
    <t>Net Other Income</t>
  </si>
  <si>
    <t>4204.1 · Comp Management</t>
  </si>
  <si>
    <t>6227.0 · Publications Expense</t>
  </si>
  <si>
    <t>6228.0 · Sponsorship Expenses</t>
  </si>
  <si>
    <t>6229.0 · Contributions/Donations</t>
  </si>
  <si>
    <t>6255.0 · Payroll Taxes - FUTA</t>
  </si>
  <si>
    <t>6257.0 · Payroll Taxes - SUTA</t>
  </si>
  <si>
    <t>6430.1 · Member Benefit Fees</t>
  </si>
  <si>
    <t>6430.0 · Legal Fees - Other</t>
  </si>
  <si>
    <t>Total 6430.0 · Legal Fees</t>
  </si>
  <si>
    <t>Budget</t>
  </si>
  <si>
    <t>$ Over Budget</t>
  </si>
  <si>
    <t>% of Budget</t>
  </si>
  <si>
    <t>7300.0 · OPRA investment income - Other</t>
  </si>
  <si>
    <t>7400.0 · Foundation investment income - Other</t>
  </si>
  <si>
    <t>Comments</t>
  </si>
  <si>
    <t>Changed the invoicing for 2014 so A/R and deferred revenue will be less in 2014</t>
  </si>
  <si>
    <t>Monthly retainer</t>
  </si>
  <si>
    <t>6221.0 · Credit Card Fees</t>
  </si>
  <si>
    <t>6221.1 · Bank Service Fees</t>
  </si>
  <si>
    <t>7320.0 · Realized gain (loss) on invest</t>
  </si>
  <si>
    <t>4204.5 · Solana</t>
  </si>
  <si>
    <t>1030.0 · Petty Cash</t>
  </si>
  <si>
    <t>1041.0 · Cash - OPRA Investments</t>
  </si>
  <si>
    <t>1043.0 · Cash - Huntington Checking</t>
  </si>
  <si>
    <t>1050.0 · Cash - OPRA Properties</t>
  </si>
  <si>
    <t>1052.0 · MSSB Acct 137681</t>
  </si>
  <si>
    <t>1050.0 · Cash - OPRA Properties - Other</t>
  </si>
  <si>
    <t>Total 1050.0 · Cash - OPRA Properties</t>
  </si>
  <si>
    <t>1070.0 · Cash - OPRA Foundation</t>
  </si>
  <si>
    <t>1075.1 · Morgan Stanley Acct 139544</t>
  </si>
  <si>
    <t>1070.0 · Cash - OPRA Foundation - Other</t>
  </si>
  <si>
    <t>Total 1070.0 · Cash - OPRA Foundation</t>
  </si>
  <si>
    <t>1200.0 · Accounts Receivable</t>
  </si>
  <si>
    <t>1200.1 · AR - Member Dues</t>
  </si>
  <si>
    <t>1200.2 · AR - Conferences and Trainings</t>
  </si>
  <si>
    <t>1200.4 · AR - Other</t>
  </si>
  <si>
    <t>Total 1200.0 · Accounts Receivable</t>
  </si>
  <si>
    <t>1204.0 · Allowance for doubtful accounts</t>
  </si>
  <si>
    <t>1400.0 · Prepaid Expenses</t>
  </si>
  <si>
    <t>1400.2 · Prepaid Insurance</t>
  </si>
  <si>
    <t>Total 1400.0 · Prepaid Expenses</t>
  </si>
  <si>
    <t>1499.0 · Undeposited Funds</t>
  </si>
  <si>
    <t>1600.0 · Intercompany - Due To/From</t>
  </si>
  <si>
    <t>1601.0 · Due to Foundation</t>
  </si>
  <si>
    <t>1602.0 · Due from Association</t>
  </si>
  <si>
    <t>Total 1600.0 · Intercompany - Due To/From</t>
  </si>
  <si>
    <t>1500.0 · Property - cost</t>
  </si>
  <si>
    <t>1501.0 · Building - OPRA Properties</t>
  </si>
  <si>
    <t>1502.0 · Furniture and Equipment</t>
  </si>
  <si>
    <t>1504.0 · Software</t>
  </si>
  <si>
    <t>1505.0 · Computers</t>
  </si>
  <si>
    <t>Total 1500.0 · Property - cost</t>
  </si>
  <si>
    <t>1510.0 · Accumulated depreciation</t>
  </si>
  <si>
    <t>1511.0 · Accum Dep - Building</t>
  </si>
  <si>
    <t>1512.0 · Accum Dep - Computers</t>
  </si>
  <si>
    <t>1513.0 · Accum Amort. - Software</t>
  </si>
  <si>
    <t>1514.0 · Accum Dep - Furniture &amp; Equip</t>
  </si>
  <si>
    <t>1530.0 · Investments - OPRA</t>
  </si>
  <si>
    <t>1532.0 · Investment - cost</t>
  </si>
  <si>
    <t>1533.0 · Unrealized gain (loss)-Invest.</t>
  </si>
  <si>
    <t>1534.0 · Accrued Interest Receivable</t>
  </si>
  <si>
    <t>Total 1530.0 · Investments - OPRA</t>
  </si>
  <si>
    <t>1540.0 · Investments-Foundation</t>
  </si>
  <si>
    <t>1546.1 · Unsettled transactions</t>
  </si>
  <si>
    <t>1546.2 · Investments - costs</t>
  </si>
  <si>
    <t>1546.3 · Unrealized gain/(loss)-Invest.</t>
  </si>
  <si>
    <t>1546.4 · Accrued interest receivable</t>
  </si>
  <si>
    <t>Total 1540.0 · Investments-Foundation</t>
  </si>
  <si>
    <t>2100.0 · Accounts Payable - Trade</t>
  </si>
  <si>
    <t>Total Accounts Payable</t>
  </si>
  <si>
    <t>2113.0 · Elan Credit Card</t>
  </si>
  <si>
    <t>Total Credit Cards</t>
  </si>
  <si>
    <t>2230.0 · Accrued Real Estate Taxes</t>
  </si>
  <si>
    <t>2400.0 · Payroll Liabilities</t>
  </si>
  <si>
    <t>2520.0 · 401K Withholding Payable</t>
  </si>
  <si>
    <t>2550.0 · Accrued legal fees</t>
  </si>
  <si>
    <t>2553.0 · Accrued Wages</t>
  </si>
  <si>
    <t>2556.0 · Payroll Withholding</t>
  </si>
  <si>
    <t>2564.0 · Accrued Vacation</t>
  </si>
  <si>
    <t>2570.0 · Deferred Membership Dues</t>
  </si>
  <si>
    <t>2583.0 · Deferred Membership Dues 2013</t>
  </si>
  <si>
    <t>2583.1 · Deferred Member Dues Disc 2013</t>
  </si>
  <si>
    <t>2584.0 · Deferred Membership Dues 2014</t>
  </si>
  <si>
    <t>2584.1 · Deferred Dues Discount 2014</t>
  </si>
  <si>
    <t>Total 2570.0 · Deferred Membership Dues</t>
  </si>
  <si>
    <t>2571.0 · Deferred Income - Other</t>
  </si>
  <si>
    <t>2588.0 · Current Portion Long Term Debt</t>
  </si>
  <si>
    <t>2600.0 · Capital lease obligation</t>
  </si>
  <si>
    <t>3020.0 · Net assets - OPRA</t>
  </si>
  <si>
    <t>3030.0 · Net assets - Foundation</t>
  </si>
  <si>
    <t>3900.0 · Net Assets</t>
  </si>
  <si>
    <t>7100.0 · LLC interest income</t>
  </si>
  <si>
    <t>$ Change</t>
  </si>
  <si>
    <t>% Change</t>
  </si>
  <si>
    <t>Invoiced 3 months of waiver pilot to DODD in March</t>
  </si>
  <si>
    <t>Car Allowance reclassed to Employee Benefits</t>
  </si>
  <si>
    <t>Car Allowance reclassed from Business Travel</t>
  </si>
  <si>
    <t>Benefits of using monthly retainer</t>
  </si>
  <si>
    <t>Reduction in Vorys and Bradyware &amp; Co expenses</t>
  </si>
  <si>
    <t>Spring Conference help</t>
  </si>
  <si>
    <t>March rent paid in April</t>
  </si>
  <si>
    <t>OPRA can only invoice DODD for Tuller Consulting fees</t>
  </si>
  <si>
    <t>Ohio Provider Resource Association</t>
  </si>
  <si>
    <t>Consolidated Statement of Financial Position</t>
  </si>
  <si>
    <t>As of April 30, 2014</t>
  </si>
  <si>
    <t>Apr 30, 14</t>
  </si>
  <si>
    <t>Apr 30, 13</t>
  </si>
  <si>
    <t>1305.0 · Suspense</t>
  </si>
  <si>
    <t>2110.0 · A/P - received after month-end</t>
  </si>
  <si>
    <t>Total Cash &amp; Investments:</t>
  </si>
  <si>
    <t>2013 - $3,023,823</t>
  </si>
  <si>
    <t>2014 - $3,036,513</t>
  </si>
  <si>
    <t>increase $12,690</t>
  </si>
  <si>
    <t>Consolidated Statement of Activities</t>
  </si>
  <si>
    <t>April 2014</t>
  </si>
  <si>
    <t>Apr 14</t>
  </si>
  <si>
    <t>Apr 13</t>
  </si>
  <si>
    <t>4111.1 · Spring Conf Sponsorship</t>
  </si>
  <si>
    <t>4111.0 · Spring Conference - Other</t>
  </si>
  <si>
    <t>Total 4111.0 · Spring Conference</t>
  </si>
  <si>
    <t>4204.4 · Unemployment Service Trust</t>
  </si>
  <si>
    <t>4300.0 · Marketing Fees - Other</t>
  </si>
  <si>
    <t>4650.0 · DD Council Grant incom</t>
  </si>
  <si>
    <t>5650.0 · DD Council Grant expenses</t>
  </si>
  <si>
    <t>5700.0 · Grant Exp - Other</t>
  </si>
  <si>
    <t>6312.0 · Fall Conference Expense</t>
  </si>
  <si>
    <t>January through April 2014</t>
  </si>
  <si>
    <t>Jan - Apr 14</t>
  </si>
  <si>
    <t>Jan - Apr 13</t>
  </si>
  <si>
    <t>Overall, not much change in membership dues for 2014</t>
  </si>
  <si>
    <t xml:space="preserve">Overall drop in Spring Conference revenue.  </t>
  </si>
  <si>
    <t>Did not have Leslie on the payroll, but picked up Jason in April.  It should even out the rest of the year.</t>
  </si>
  <si>
    <t>Additional employees on health insurance.</t>
  </si>
  <si>
    <t>There is an error in the employee contribution.  Hopefully it will get resolved in May.</t>
  </si>
  <si>
    <t>It appears we spent more in 2014 as compared to 2013.</t>
  </si>
  <si>
    <t>McManus fieldwork invoice $12k.</t>
  </si>
  <si>
    <t>Profit &amp; Loss Budget vs. Actual</t>
  </si>
  <si>
    <t>Overall, not sure if there will be much change.  Increase maybe due to deferred revenue calculation difference.</t>
  </si>
  <si>
    <t>Did not hire new positions until later in the year.</t>
  </si>
  <si>
    <t>Overall, more expenses for the Spring Conference in 2014.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</si>
</sst>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%_);[Red]\(#,##0%\)"/>
    <numFmt numFmtId="166" formatCode="#,##0.0#%_);[Red]\(#,##0.0#%\)"/>
  </numFmts>
  <fonts count="7" x14ac:knownFonts="1">
    <font>
      <sz val="11"/>
      <color theme="1"/>
      <name val="Calibri"/>
      <family val="2"/>
      <scheme val="minor"/>
    </font>
    <font>
      <b/>
      <sz val="8"/>
      <color rgb="FF000000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b/>
      <sz val="12"/>
      <color rgb="FF000080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NumberFormat="1" applyFont="1"/>
    <xf numFmtId="0" fontId="0" fillId="0" borderId="0" xfId="0" applyNumberFormat="1"/>
    <xf numFmtId="49" fontId="2" fillId="0" borderId="0" xfId="0" applyNumberFormat="1" applyFont="1"/>
    <xf numFmtId="49" fontId="2" fillId="0" borderId="0" xfId="0" applyNumberFormat="1" applyFont="1" applyAlignment="1">
      <alignment horizontal="center"/>
    </xf>
    <xf numFmtId="49" fontId="2" fillId="0" borderId="2" xfId="0" applyNumberFormat="1" applyFont="1" applyBorder="1" applyAlignment="1">
      <alignment horizontal="center"/>
    </xf>
    <xf numFmtId="40" fontId="3" fillId="0" borderId="0" xfId="0" applyNumberFormat="1" applyFont="1"/>
    <xf numFmtId="49" fontId="3" fillId="0" borderId="0" xfId="0" applyNumberFormat="1" applyFont="1"/>
    <xf numFmtId="0" fontId="2" fillId="0" borderId="0" xfId="0" applyNumberFormat="1" applyFont="1"/>
    <xf numFmtId="38" fontId="3" fillId="0" borderId="0" xfId="0" applyNumberFormat="1" applyFont="1"/>
    <xf numFmtId="164" fontId="3" fillId="0" borderId="0" xfId="0" applyNumberFormat="1" applyFont="1"/>
    <xf numFmtId="38" fontId="3" fillId="0" borderId="3" xfId="0" applyNumberFormat="1" applyFont="1" applyBorder="1"/>
    <xf numFmtId="164" fontId="3" fillId="0" borderId="3" xfId="0" applyNumberFormat="1" applyFont="1" applyBorder="1"/>
    <xf numFmtId="38" fontId="3" fillId="0" borderId="0" xfId="0" applyNumberFormat="1" applyFont="1" applyBorder="1"/>
    <xf numFmtId="38" fontId="3" fillId="0" borderId="4" xfId="0" applyNumberFormat="1" applyFont="1" applyBorder="1"/>
    <xf numFmtId="164" fontId="3" fillId="0" borderId="0" xfId="0" applyNumberFormat="1" applyFont="1" applyBorder="1"/>
    <xf numFmtId="164" fontId="3" fillId="0" borderId="4" xfId="0" applyNumberFormat="1" applyFont="1" applyBorder="1"/>
    <xf numFmtId="38" fontId="3" fillId="0" borderId="5" xfId="0" applyNumberFormat="1" applyFont="1" applyBorder="1"/>
    <xf numFmtId="164" fontId="3" fillId="0" borderId="5" xfId="0" applyNumberFormat="1" applyFont="1" applyBorder="1"/>
    <xf numFmtId="38" fontId="2" fillId="0" borderId="6" xfId="0" applyNumberFormat="1" applyFont="1" applyBorder="1"/>
    <xf numFmtId="164" fontId="2" fillId="0" borderId="6" xfId="0" applyNumberFormat="1" applyFont="1" applyBorder="1"/>
    <xf numFmtId="0" fontId="0" fillId="0" borderId="0" xfId="0" applyAlignment="1">
      <alignment wrapText="1"/>
    </xf>
    <xf numFmtId="0" fontId="1" fillId="0" borderId="0" xfId="0" applyFont="1"/>
    <xf numFmtId="0" fontId="0" fillId="0" borderId="0" xfId="0" applyAlignment="1">
      <alignment horizontal="center"/>
    </xf>
    <xf numFmtId="166" fontId="3" fillId="0" borderId="0" xfId="0" applyNumberFormat="1" applyFont="1"/>
    <xf numFmtId="38" fontId="2" fillId="0" borderId="0" xfId="0" applyNumberFormat="1" applyFont="1"/>
    <xf numFmtId="0" fontId="2" fillId="0" borderId="0" xfId="0" applyFont="1"/>
    <xf numFmtId="49" fontId="5" fillId="0" borderId="0" xfId="0" applyNumberFormat="1" applyFont="1" applyBorder="1" applyAlignment="1">
      <alignment horizontal="centerContinuous"/>
    </xf>
    <xf numFmtId="49" fontId="5" fillId="0" borderId="1" xfId="0" applyNumberFormat="1" applyFont="1" applyBorder="1" applyAlignment="1">
      <alignment horizontal="centerContinuous"/>
    </xf>
    <xf numFmtId="0" fontId="5" fillId="0" borderId="0" xfId="0" applyFont="1"/>
    <xf numFmtId="49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5" fillId="0" borderId="0" xfId="0" applyFont="1" applyAlignment="1">
      <alignment wrapText="1"/>
    </xf>
    <xf numFmtId="0" fontId="5" fillId="0" borderId="0" xfId="0" applyNumberFormat="1" applyFont="1"/>
    <xf numFmtId="166" fontId="3" fillId="0" borderId="3" xfId="0" applyNumberFormat="1" applyFont="1" applyBorder="1"/>
    <xf numFmtId="166" fontId="3" fillId="0" borderId="0" xfId="0" applyNumberFormat="1" applyFont="1" applyBorder="1"/>
    <xf numFmtId="166" fontId="3" fillId="0" borderId="4" xfId="0" applyNumberFormat="1" applyFont="1" applyBorder="1"/>
    <xf numFmtId="166" fontId="3" fillId="0" borderId="5" xfId="0" applyNumberFormat="1" applyFont="1" applyBorder="1"/>
    <xf numFmtId="166" fontId="2" fillId="0" borderId="6" xfId="0" applyNumberFormat="1" applyFont="1" applyBorder="1"/>
    <xf numFmtId="0" fontId="2" fillId="0" borderId="0" xfId="0" applyFont="1" applyAlignment="1">
      <alignment wrapText="1"/>
    </xf>
    <xf numFmtId="49" fontId="4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emf"/><Relationship Id="rId1" Type="http://schemas.openxmlformats.org/officeDocument/2006/relationships/image" Target="../media/image6.emf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8.emf"/><Relationship Id="rId1" Type="http://schemas.openxmlformats.org/officeDocument/2006/relationships/image" Target="../media/image7.emf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9.emf"/><Relationship Id="rId1" Type="http://schemas.openxmlformats.org/officeDocument/2006/relationships/image" Target="../media/image10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1025" name="FILTER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1026" name="HEADER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2049" name="FILTER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2050" name="HEADER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3073" name="FILTER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3074" name="HEADER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4097" name="FILTER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4098" name="HEADER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5121" name="FILTER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ffectLst/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prstDash val="solid"/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5122" name="HEADER" hidden="1">
              <a:extLst>
                <a:ext uri="{63B3BB69-23CF-44E3-9099-C40C66FF867C}">
                  <a14:compatExt spid="_x0000_s5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ffectLst/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prstDash val="solid"/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image" Target="../media/image4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4.xml"/><Relationship Id="rId5" Type="http://schemas.openxmlformats.org/officeDocument/2006/relationships/image" Target="../media/image3.emf"/><Relationship Id="rId4" Type="http://schemas.openxmlformats.org/officeDocument/2006/relationships/control" Target="../activeX/activeX3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7" Type="http://schemas.openxmlformats.org/officeDocument/2006/relationships/image" Target="../media/image6.emf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ontrol" Target="../activeX/activeX6.xml"/><Relationship Id="rId5" Type="http://schemas.openxmlformats.org/officeDocument/2006/relationships/image" Target="../media/image5.emf"/><Relationship Id="rId4" Type="http://schemas.openxmlformats.org/officeDocument/2006/relationships/control" Target="../activeX/activeX5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7" Type="http://schemas.openxmlformats.org/officeDocument/2006/relationships/image" Target="../media/image8.emf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ontrol" Target="../activeX/activeX8.xml"/><Relationship Id="rId5" Type="http://schemas.openxmlformats.org/officeDocument/2006/relationships/image" Target="../media/image7.emf"/><Relationship Id="rId4" Type="http://schemas.openxmlformats.org/officeDocument/2006/relationships/control" Target="../activeX/activeX7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7" Type="http://schemas.openxmlformats.org/officeDocument/2006/relationships/image" Target="../media/image10.emf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6" Type="http://schemas.openxmlformats.org/officeDocument/2006/relationships/control" Target="../activeX/activeX10.xml"/><Relationship Id="rId5" Type="http://schemas.openxmlformats.org/officeDocument/2006/relationships/image" Target="../media/image9.emf"/><Relationship Id="rId4" Type="http://schemas.openxmlformats.org/officeDocument/2006/relationships/control" Target="../activeX/activeX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K108"/>
  <sheetViews>
    <sheetView workbookViewId="0">
      <pane xSplit="6" ySplit="5" topLeftCell="G89" activePane="bottomRight" state="frozenSplit"/>
      <selection pane="topRight" activeCell="G1" sqref="G1"/>
      <selection pane="bottomLeft" activeCell="A6" sqref="A6"/>
      <selection pane="bottomRight" activeCell="F92" sqref="F92"/>
    </sheetView>
  </sheetViews>
  <sheetFormatPr defaultRowHeight="15" x14ac:dyDescent="0.25"/>
  <cols>
    <col min="1" max="5" width="3" style="1" customWidth="1"/>
    <col min="6" max="6" width="44.28515625" style="1" customWidth="1"/>
    <col min="7" max="7" width="15.42578125" style="2" bestFit="1" customWidth="1"/>
    <col min="8" max="8" width="2.28515625" style="2" customWidth="1"/>
    <col min="9" max="9" width="15.42578125" style="2" bestFit="1" customWidth="1"/>
    <col min="10" max="10" width="1.85546875" customWidth="1"/>
    <col min="11" max="11" width="35.28515625" customWidth="1"/>
  </cols>
  <sheetData>
    <row r="1" spans="1:11" ht="15.75" customHeight="1" x14ac:dyDescent="0.25">
      <c r="A1" s="41" t="s">
        <v>237</v>
      </c>
      <c r="B1" s="41"/>
      <c r="C1" s="41"/>
      <c r="D1" s="41"/>
      <c r="E1" s="41"/>
      <c r="F1" s="41"/>
      <c r="G1" s="41"/>
      <c r="H1" s="41"/>
      <c r="I1" s="41"/>
      <c r="J1" s="41"/>
      <c r="K1" s="41"/>
    </row>
    <row r="2" spans="1:11" ht="18" customHeight="1" x14ac:dyDescent="0.25">
      <c r="A2" s="41" t="s">
        <v>238</v>
      </c>
      <c r="B2" s="41"/>
      <c r="C2" s="41"/>
      <c r="D2" s="41"/>
      <c r="E2" s="41"/>
      <c r="F2" s="41"/>
      <c r="G2" s="41"/>
      <c r="H2" s="41"/>
      <c r="I2" s="41"/>
      <c r="J2" s="41"/>
      <c r="K2" s="41"/>
    </row>
    <row r="3" spans="1:11" ht="15.75" x14ac:dyDescent="0.25">
      <c r="A3" s="41" t="s">
        <v>239</v>
      </c>
      <c r="B3" s="41"/>
      <c r="C3" s="41"/>
      <c r="D3" s="41"/>
      <c r="E3" s="41"/>
      <c r="F3" s="41"/>
      <c r="G3" s="41"/>
      <c r="H3" s="41"/>
      <c r="I3" s="41"/>
      <c r="J3" s="41"/>
      <c r="K3" s="41"/>
    </row>
    <row r="4" spans="1:11" ht="16.5" thickBot="1" x14ac:dyDescent="0.3">
      <c r="A4" s="3"/>
      <c r="B4" s="3"/>
      <c r="C4" s="3"/>
      <c r="D4" s="3"/>
      <c r="E4" s="3"/>
      <c r="F4" s="3"/>
      <c r="G4" s="27"/>
      <c r="H4" s="28"/>
      <c r="I4" s="27"/>
      <c r="J4" s="29"/>
      <c r="K4" s="29"/>
    </row>
    <row r="5" spans="1:11" s="23" customFormat="1" ht="17.25" thickTop="1" thickBot="1" x14ac:dyDescent="0.3">
      <c r="A5" s="4"/>
      <c r="B5" s="4"/>
      <c r="C5" s="4"/>
      <c r="D5" s="4"/>
      <c r="E5" s="4"/>
      <c r="F5" s="4"/>
      <c r="G5" s="5" t="s">
        <v>240</v>
      </c>
      <c r="H5" s="30"/>
      <c r="I5" s="5" t="s">
        <v>241</v>
      </c>
      <c r="J5" s="31"/>
      <c r="K5" s="32" t="s">
        <v>149</v>
      </c>
    </row>
    <row r="6" spans="1:11" ht="16.5" thickTop="1" x14ac:dyDescent="0.25">
      <c r="A6" s="7" t="s">
        <v>0</v>
      </c>
      <c r="B6" s="7"/>
      <c r="C6" s="7"/>
      <c r="D6" s="7"/>
      <c r="E6" s="7"/>
      <c r="F6" s="7"/>
      <c r="G6" s="6"/>
      <c r="H6" s="7"/>
      <c r="I6" s="6"/>
      <c r="J6" s="29"/>
      <c r="K6" s="29"/>
    </row>
    <row r="7" spans="1:11" ht="15.75" x14ac:dyDescent="0.25">
      <c r="A7" s="7"/>
      <c r="B7" s="7" t="s">
        <v>1</v>
      </c>
      <c r="C7" s="7"/>
      <c r="D7" s="7"/>
      <c r="E7" s="7"/>
      <c r="F7" s="7"/>
      <c r="G7" s="6"/>
      <c r="H7" s="7"/>
      <c r="I7" s="6"/>
      <c r="J7" s="29"/>
      <c r="K7" s="29"/>
    </row>
    <row r="8" spans="1:11" ht="15.75" x14ac:dyDescent="0.25">
      <c r="A8" s="7"/>
      <c r="B8" s="7"/>
      <c r="C8" s="7" t="s">
        <v>2</v>
      </c>
      <c r="D8" s="7"/>
      <c r="E8" s="7"/>
      <c r="F8" s="7"/>
      <c r="G8" s="6"/>
      <c r="H8" s="7"/>
      <c r="I8" s="6"/>
      <c r="J8" s="29"/>
      <c r="K8" s="33" t="s">
        <v>244</v>
      </c>
    </row>
    <row r="9" spans="1:11" ht="15.75" x14ac:dyDescent="0.25">
      <c r="A9" s="7"/>
      <c r="B9" s="7"/>
      <c r="C9" s="7"/>
      <c r="D9" s="7" t="s">
        <v>156</v>
      </c>
      <c r="E9" s="7"/>
      <c r="F9" s="7"/>
      <c r="G9" s="9">
        <v>71.67</v>
      </c>
      <c r="H9" s="9"/>
      <c r="I9" s="9">
        <v>174.51</v>
      </c>
      <c r="J9" s="29"/>
      <c r="K9" s="33" t="s">
        <v>245</v>
      </c>
    </row>
    <row r="10" spans="1:11" ht="15.75" x14ac:dyDescent="0.25">
      <c r="A10" s="7"/>
      <c r="B10" s="7"/>
      <c r="C10" s="7"/>
      <c r="D10" s="7" t="s">
        <v>157</v>
      </c>
      <c r="E10" s="7"/>
      <c r="F10" s="7"/>
      <c r="G10" s="9">
        <v>1566931.49</v>
      </c>
      <c r="H10" s="9"/>
      <c r="I10" s="9">
        <v>603595.34</v>
      </c>
      <c r="J10" s="29"/>
      <c r="K10" s="33" t="s">
        <v>246</v>
      </c>
    </row>
    <row r="11" spans="1:11" ht="15.75" x14ac:dyDescent="0.25">
      <c r="A11" s="7"/>
      <c r="B11" s="7"/>
      <c r="C11" s="7"/>
      <c r="D11" s="7" t="s">
        <v>158</v>
      </c>
      <c r="E11" s="7"/>
      <c r="F11" s="7"/>
      <c r="G11" s="9">
        <v>74517.45</v>
      </c>
      <c r="H11" s="9"/>
      <c r="I11" s="9">
        <v>441487.18</v>
      </c>
      <c r="J11" s="29"/>
      <c r="K11" s="33" t="s">
        <v>247</v>
      </c>
    </row>
    <row r="12" spans="1:11" ht="15.75" x14ac:dyDescent="0.25">
      <c r="A12" s="7"/>
      <c r="B12" s="7"/>
      <c r="C12" s="7"/>
      <c r="D12" s="7" t="s">
        <v>159</v>
      </c>
      <c r="E12" s="7"/>
      <c r="F12" s="7"/>
      <c r="G12" s="9"/>
      <c r="H12" s="9"/>
      <c r="I12" s="9"/>
      <c r="J12" s="29"/>
      <c r="K12" s="33"/>
    </row>
    <row r="13" spans="1:11" ht="15.75" x14ac:dyDescent="0.25">
      <c r="A13" s="7"/>
      <c r="B13" s="7"/>
      <c r="C13" s="7"/>
      <c r="D13" s="7"/>
      <c r="E13" s="7" t="s">
        <v>160</v>
      </c>
      <c r="F13" s="7"/>
      <c r="G13" s="9">
        <v>0</v>
      </c>
      <c r="H13" s="9"/>
      <c r="I13" s="9">
        <v>27720.9</v>
      </c>
      <c r="J13" s="29"/>
      <c r="K13" s="33"/>
    </row>
    <row r="14" spans="1:11" ht="16.5" thickBot="1" x14ac:dyDescent="0.3">
      <c r="A14" s="7"/>
      <c r="B14" s="7"/>
      <c r="C14" s="7"/>
      <c r="D14" s="7"/>
      <c r="E14" s="7" t="s">
        <v>161</v>
      </c>
      <c r="F14" s="7"/>
      <c r="G14" s="11">
        <v>20830.86</v>
      </c>
      <c r="H14" s="9"/>
      <c r="I14" s="11">
        <v>0</v>
      </c>
      <c r="J14" s="29"/>
      <c r="K14" s="33"/>
    </row>
    <row r="15" spans="1:11" ht="15.75" x14ac:dyDescent="0.25">
      <c r="A15" s="7"/>
      <c r="B15" s="7"/>
      <c r="C15" s="7"/>
      <c r="D15" s="7" t="s">
        <v>162</v>
      </c>
      <c r="E15" s="7"/>
      <c r="F15" s="7"/>
      <c r="G15" s="9">
        <f>ROUND(SUM(G12:G14),5)</f>
        <v>20830.86</v>
      </c>
      <c r="H15" s="9"/>
      <c r="I15" s="9">
        <f>ROUND(SUM(I12:I14),5)</f>
        <v>27720.9</v>
      </c>
      <c r="J15" s="29"/>
      <c r="K15" s="33"/>
    </row>
    <row r="16" spans="1:11" ht="30" customHeight="1" x14ac:dyDescent="0.25">
      <c r="A16" s="7"/>
      <c r="B16" s="7"/>
      <c r="C16" s="7"/>
      <c r="D16" s="7" t="s">
        <v>163</v>
      </c>
      <c r="E16" s="7"/>
      <c r="F16" s="7"/>
      <c r="G16" s="9"/>
      <c r="H16" s="9"/>
      <c r="I16" s="9"/>
      <c r="J16" s="29"/>
      <c r="K16" s="29"/>
    </row>
    <row r="17" spans="1:11" ht="15.75" x14ac:dyDescent="0.25">
      <c r="A17" s="7"/>
      <c r="B17" s="7"/>
      <c r="C17" s="7"/>
      <c r="D17" s="7"/>
      <c r="E17" s="7" t="s">
        <v>164</v>
      </c>
      <c r="F17" s="7"/>
      <c r="G17" s="9">
        <v>0</v>
      </c>
      <c r="H17" s="9"/>
      <c r="I17" s="9">
        <v>4319.22</v>
      </c>
      <c r="J17" s="29"/>
      <c r="K17" s="29"/>
    </row>
    <row r="18" spans="1:11" ht="16.5" thickBot="1" x14ac:dyDescent="0.3">
      <c r="A18" s="7"/>
      <c r="B18" s="7"/>
      <c r="C18" s="7"/>
      <c r="D18" s="7"/>
      <c r="E18" s="7" t="s">
        <v>165</v>
      </c>
      <c r="F18" s="7"/>
      <c r="G18" s="13">
        <v>33338.800000000003</v>
      </c>
      <c r="H18" s="9"/>
      <c r="I18" s="13">
        <v>0</v>
      </c>
      <c r="J18" s="29"/>
      <c r="K18" s="33"/>
    </row>
    <row r="19" spans="1:11" ht="16.5" thickBot="1" x14ac:dyDescent="0.3">
      <c r="A19" s="7"/>
      <c r="B19" s="7"/>
      <c r="C19" s="7"/>
      <c r="D19" s="7" t="s">
        <v>166</v>
      </c>
      <c r="E19" s="7"/>
      <c r="F19" s="7"/>
      <c r="G19" s="14">
        <f>ROUND(SUM(G16:G18),5)</f>
        <v>33338.800000000003</v>
      </c>
      <c r="H19" s="9"/>
      <c r="I19" s="14">
        <f>ROUND(SUM(I16:I18),5)</f>
        <v>4319.22</v>
      </c>
      <c r="J19" s="29"/>
      <c r="K19" s="33"/>
    </row>
    <row r="20" spans="1:11" ht="30" customHeight="1" x14ac:dyDescent="0.25">
      <c r="A20" s="7"/>
      <c r="B20" s="7"/>
      <c r="C20" s="7" t="s">
        <v>3</v>
      </c>
      <c r="D20" s="7"/>
      <c r="E20" s="7"/>
      <c r="F20" s="7"/>
      <c r="G20" s="9">
        <f>ROUND(SUM(G8:G11)+G15+G19,5)</f>
        <v>1695690.27</v>
      </c>
      <c r="H20" s="9"/>
      <c r="I20" s="9">
        <f>ROUND(SUM(I8:I11)+I15+I19,5)</f>
        <v>1077297.1499999999</v>
      </c>
      <c r="J20" s="29"/>
      <c r="K20" s="33"/>
    </row>
    <row r="21" spans="1:11" ht="30" customHeight="1" x14ac:dyDescent="0.25">
      <c r="A21" s="7"/>
      <c r="B21" s="7"/>
      <c r="C21" s="7" t="s">
        <v>4</v>
      </c>
      <c r="D21" s="7"/>
      <c r="E21" s="7"/>
      <c r="F21" s="7"/>
      <c r="G21" s="9"/>
      <c r="H21" s="9"/>
      <c r="I21" s="9"/>
      <c r="J21" s="29"/>
      <c r="K21" s="33"/>
    </row>
    <row r="22" spans="1:11" ht="15.75" x14ac:dyDescent="0.25">
      <c r="A22" s="7"/>
      <c r="B22" s="7"/>
      <c r="C22" s="7"/>
      <c r="D22" s="7" t="s">
        <v>167</v>
      </c>
      <c r="E22" s="7"/>
      <c r="F22" s="7"/>
      <c r="G22" s="9"/>
      <c r="H22" s="9"/>
      <c r="I22" s="9"/>
      <c r="J22" s="29"/>
      <c r="K22" s="33"/>
    </row>
    <row r="23" spans="1:11" ht="45.75" x14ac:dyDescent="0.25">
      <c r="A23" s="7"/>
      <c r="B23" s="7"/>
      <c r="C23" s="7"/>
      <c r="D23" s="7"/>
      <c r="E23" s="7" t="s">
        <v>168</v>
      </c>
      <c r="F23" s="7"/>
      <c r="G23" s="9">
        <v>39803.25</v>
      </c>
      <c r="H23" s="9"/>
      <c r="I23" s="9">
        <v>358730.3</v>
      </c>
      <c r="J23" s="29"/>
      <c r="K23" s="33" t="s">
        <v>150</v>
      </c>
    </row>
    <row r="24" spans="1:11" ht="15.75" x14ac:dyDescent="0.25">
      <c r="A24" s="7"/>
      <c r="B24" s="7"/>
      <c r="C24" s="7"/>
      <c r="D24" s="7"/>
      <c r="E24" s="7" t="s">
        <v>169</v>
      </c>
      <c r="F24" s="7"/>
      <c r="G24" s="9">
        <v>11726.72</v>
      </c>
      <c r="H24" s="9"/>
      <c r="I24" s="9">
        <v>31688</v>
      </c>
      <c r="J24" s="29"/>
      <c r="K24" s="33"/>
    </row>
    <row r="25" spans="1:11" ht="16.5" thickBot="1" x14ac:dyDescent="0.3">
      <c r="A25" s="7"/>
      <c r="B25" s="7"/>
      <c r="C25" s="7"/>
      <c r="D25" s="7"/>
      <c r="E25" s="7" t="s">
        <v>170</v>
      </c>
      <c r="F25" s="7"/>
      <c r="G25" s="11">
        <v>8260</v>
      </c>
      <c r="H25" s="9"/>
      <c r="I25" s="11">
        <v>31788.76</v>
      </c>
      <c r="J25" s="29"/>
      <c r="K25" s="33"/>
    </row>
    <row r="26" spans="1:11" ht="15.75" x14ac:dyDescent="0.25">
      <c r="A26" s="7"/>
      <c r="B26" s="7"/>
      <c r="C26" s="7"/>
      <c r="D26" s="7" t="s">
        <v>171</v>
      </c>
      <c r="E26" s="7"/>
      <c r="F26" s="7"/>
      <c r="G26" s="9">
        <f>ROUND(SUM(G22:G25),5)</f>
        <v>59789.97</v>
      </c>
      <c r="H26" s="9"/>
      <c r="I26" s="9">
        <f>ROUND(SUM(I22:I25),5)</f>
        <v>422207.06</v>
      </c>
      <c r="J26" s="29"/>
      <c r="K26" s="33"/>
    </row>
    <row r="27" spans="1:11" ht="30" customHeight="1" thickBot="1" x14ac:dyDescent="0.3">
      <c r="A27" s="7"/>
      <c r="B27" s="7"/>
      <c r="C27" s="7"/>
      <c r="D27" s="7" t="s">
        <v>172</v>
      </c>
      <c r="E27" s="7"/>
      <c r="F27" s="7"/>
      <c r="G27" s="11">
        <v>0</v>
      </c>
      <c r="H27" s="9"/>
      <c r="I27" s="11">
        <v>-10000</v>
      </c>
      <c r="J27" s="29"/>
      <c r="K27" s="33"/>
    </row>
    <row r="28" spans="1:11" ht="15.75" x14ac:dyDescent="0.25">
      <c r="A28" s="7"/>
      <c r="B28" s="7"/>
      <c r="C28" s="7" t="s">
        <v>5</v>
      </c>
      <c r="D28" s="7"/>
      <c r="E28" s="7"/>
      <c r="F28" s="7"/>
      <c r="G28" s="9">
        <f>ROUND(G21+SUM(G26:G27),5)</f>
        <v>59789.97</v>
      </c>
      <c r="H28" s="9"/>
      <c r="I28" s="9">
        <f>ROUND(I21+SUM(I26:I27),5)</f>
        <v>412207.06</v>
      </c>
      <c r="J28" s="29"/>
      <c r="K28" s="33"/>
    </row>
    <row r="29" spans="1:11" ht="30" customHeight="1" x14ac:dyDescent="0.25">
      <c r="A29" s="7"/>
      <c r="B29" s="7"/>
      <c r="C29" s="7" t="s">
        <v>6</v>
      </c>
      <c r="D29" s="7"/>
      <c r="E29" s="7"/>
      <c r="F29" s="7"/>
      <c r="G29" s="9"/>
      <c r="H29" s="9"/>
      <c r="I29" s="9"/>
      <c r="J29" s="29"/>
      <c r="K29" s="33"/>
    </row>
    <row r="30" spans="1:11" ht="15.75" x14ac:dyDescent="0.25">
      <c r="A30" s="7"/>
      <c r="B30" s="7"/>
      <c r="C30" s="7"/>
      <c r="D30" s="7" t="s">
        <v>242</v>
      </c>
      <c r="E30" s="7"/>
      <c r="F30" s="7"/>
      <c r="G30" s="9">
        <v>0</v>
      </c>
      <c r="H30" s="9"/>
      <c r="I30" s="9">
        <v>11.74</v>
      </c>
      <c r="J30" s="29"/>
      <c r="K30" s="33"/>
    </row>
    <row r="31" spans="1:11" ht="15.75" x14ac:dyDescent="0.25">
      <c r="A31" s="7"/>
      <c r="B31" s="7"/>
      <c r="C31" s="7"/>
      <c r="D31" s="7" t="s">
        <v>173</v>
      </c>
      <c r="E31" s="7"/>
      <c r="F31" s="7"/>
      <c r="G31" s="9"/>
      <c r="H31" s="9"/>
      <c r="I31" s="9"/>
      <c r="J31" s="29"/>
      <c r="K31" s="33"/>
    </row>
    <row r="32" spans="1:11" ht="16.5" thickBot="1" x14ac:dyDescent="0.3">
      <c r="A32" s="7"/>
      <c r="B32" s="7"/>
      <c r="C32" s="7"/>
      <c r="D32" s="7"/>
      <c r="E32" s="7" t="s">
        <v>174</v>
      </c>
      <c r="F32" s="7"/>
      <c r="G32" s="11">
        <v>1736.55</v>
      </c>
      <c r="H32" s="9"/>
      <c r="I32" s="11">
        <v>1337.65</v>
      </c>
      <c r="J32" s="29"/>
      <c r="K32" s="33"/>
    </row>
    <row r="33" spans="1:11" ht="15.75" x14ac:dyDescent="0.25">
      <c r="A33" s="7"/>
      <c r="B33" s="7"/>
      <c r="C33" s="7"/>
      <c r="D33" s="7" t="s">
        <v>175</v>
      </c>
      <c r="E33" s="7"/>
      <c r="F33" s="7"/>
      <c r="G33" s="9">
        <f>ROUND(SUM(G31:G32),5)</f>
        <v>1736.55</v>
      </c>
      <c r="H33" s="9"/>
      <c r="I33" s="9">
        <f>ROUND(SUM(I31:I32),5)</f>
        <v>1337.65</v>
      </c>
      <c r="J33" s="29"/>
      <c r="K33" s="33"/>
    </row>
    <row r="34" spans="1:11" ht="30" customHeight="1" x14ac:dyDescent="0.25">
      <c r="A34" s="7"/>
      <c r="B34" s="7"/>
      <c r="C34" s="7"/>
      <c r="D34" s="7" t="s">
        <v>176</v>
      </c>
      <c r="E34" s="7"/>
      <c r="F34" s="7"/>
      <c r="G34" s="9">
        <v>1550</v>
      </c>
      <c r="H34" s="9"/>
      <c r="I34" s="9">
        <v>3126</v>
      </c>
      <c r="J34" s="29"/>
      <c r="K34" s="33"/>
    </row>
    <row r="35" spans="1:11" ht="15.75" x14ac:dyDescent="0.25">
      <c r="A35" s="7"/>
      <c r="B35" s="7"/>
      <c r="C35" s="7"/>
      <c r="D35" s="7" t="s">
        <v>177</v>
      </c>
      <c r="E35" s="7"/>
      <c r="F35" s="7"/>
      <c r="G35" s="9"/>
      <c r="H35" s="9"/>
      <c r="I35" s="9"/>
      <c r="J35" s="29"/>
      <c r="K35" s="33"/>
    </row>
    <row r="36" spans="1:11" ht="15.75" x14ac:dyDescent="0.25">
      <c r="A36" s="7"/>
      <c r="B36" s="7"/>
      <c r="C36" s="7"/>
      <c r="D36" s="7"/>
      <c r="E36" s="7" t="s">
        <v>178</v>
      </c>
      <c r="F36" s="7"/>
      <c r="G36" s="9">
        <v>0</v>
      </c>
      <c r="H36" s="9"/>
      <c r="I36" s="9">
        <v>-883.2</v>
      </c>
      <c r="J36" s="29"/>
      <c r="K36" s="33"/>
    </row>
    <row r="37" spans="1:11" ht="16.5" thickBot="1" x14ac:dyDescent="0.3">
      <c r="A37" s="7"/>
      <c r="B37" s="7"/>
      <c r="C37" s="7"/>
      <c r="D37" s="7"/>
      <c r="E37" s="7" t="s">
        <v>179</v>
      </c>
      <c r="F37" s="7"/>
      <c r="G37" s="13">
        <v>0</v>
      </c>
      <c r="H37" s="9"/>
      <c r="I37" s="13">
        <v>883.2</v>
      </c>
      <c r="J37" s="29"/>
      <c r="K37" s="33"/>
    </row>
    <row r="38" spans="1:11" ht="16.5" thickBot="1" x14ac:dyDescent="0.3">
      <c r="A38" s="7"/>
      <c r="B38" s="7"/>
      <c r="C38" s="7"/>
      <c r="D38" s="7" t="s">
        <v>180</v>
      </c>
      <c r="E38" s="7"/>
      <c r="F38" s="7"/>
      <c r="G38" s="17">
        <f>ROUND(SUM(G35:G37),5)</f>
        <v>0</v>
      </c>
      <c r="H38" s="9"/>
      <c r="I38" s="17">
        <f>ROUND(SUM(I35:I37),5)</f>
        <v>0</v>
      </c>
      <c r="J38" s="29"/>
      <c r="K38" s="33"/>
    </row>
    <row r="39" spans="1:11" ht="30" customHeight="1" thickBot="1" x14ac:dyDescent="0.3">
      <c r="A39" s="7"/>
      <c r="B39" s="7"/>
      <c r="C39" s="7" t="s">
        <v>7</v>
      </c>
      <c r="D39" s="7"/>
      <c r="E39" s="7"/>
      <c r="F39" s="7"/>
      <c r="G39" s="14">
        <f>ROUND(SUM(G29:G30)+SUM(G33:G34)+G38,5)</f>
        <v>3286.55</v>
      </c>
      <c r="H39" s="9"/>
      <c r="I39" s="14">
        <f>ROUND(SUM(I29:I30)+SUM(I33:I34)+I38,5)</f>
        <v>4475.3900000000003</v>
      </c>
      <c r="J39" s="29"/>
      <c r="K39" s="33"/>
    </row>
    <row r="40" spans="1:11" ht="30" customHeight="1" x14ac:dyDescent="0.25">
      <c r="A40" s="7"/>
      <c r="B40" s="7" t="s">
        <v>8</v>
      </c>
      <c r="C40" s="7"/>
      <c r="D40" s="7"/>
      <c r="E40" s="7"/>
      <c r="F40" s="7"/>
      <c r="G40" s="9">
        <f>ROUND(G7+G20+G28+G39,5)</f>
        <v>1758766.79</v>
      </c>
      <c r="H40" s="9"/>
      <c r="I40" s="9">
        <f>ROUND(I7+I20+I28+I39,5)</f>
        <v>1493979.6</v>
      </c>
      <c r="J40" s="29"/>
      <c r="K40" s="33"/>
    </row>
    <row r="41" spans="1:11" ht="30" customHeight="1" x14ac:dyDescent="0.25">
      <c r="A41" s="7"/>
      <c r="B41" s="7" t="s">
        <v>9</v>
      </c>
      <c r="C41" s="7"/>
      <c r="D41" s="7"/>
      <c r="E41" s="7"/>
      <c r="F41" s="7"/>
      <c r="G41" s="9"/>
      <c r="H41" s="9"/>
      <c r="I41" s="9"/>
      <c r="J41" s="29"/>
      <c r="K41" s="33"/>
    </row>
    <row r="42" spans="1:11" ht="15.75" x14ac:dyDescent="0.25">
      <c r="A42" s="7"/>
      <c r="B42" s="7"/>
      <c r="C42" s="7" t="s">
        <v>181</v>
      </c>
      <c r="D42" s="7"/>
      <c r="E42" s="7"/>
      <c r="F42" s="7"/>
      <c r="G42" s="9"/>
      <c r="H42" s="9"/>
      <c r="I42" s="9"/>
      <c r="J42" s="29"/>
      <c r="K42" s="33"/>
    </row>
    <row r="43" spans="1:11" ht="15.75" x14ac:dyDescent="0.25">
      <c r="A43" s="7"/>
      <c r="B43" s="7"/>
      <c r="C43" s="7"/>
      <c r="D43" s="7" t="s">
        <v>182</v>
      </c>
      <c r="E43" s="7"/>
      <c r="F43" s="7"/>
      <c r="G43" s="9">
        <v>513087.14</v>
      </c>
      <c r="H43" s="9"/>
      <c r="I43" s="9">
        <v>513087.14</v>
      </c>
      <c r="J43" s="29"/>
      <c r="K43" s="33"/>
    </row>
    <row r="44" spans="1:11" ht="15.75" x14ac:dyDescent="0.25">
      <c r="A44" s="7"/>
      <c r="B44" s="7"/>
      <c r="C44" s="7"/>
      <c r="D44" s="7" t="s">
        <v>183</v>
      </c>
      <c r="E44" s="7"/>
      <c r="F44" s="7"/>
      <c r="G44" s="9">
        <v>91255.07</v>
      </c>
      <c r="H44" s="9"/>
      <c r="I44" s="9">
        <v>84926.24</v>
      </c>
      <c r="J44" s="29"/>
      <c r="K44" s="33"/>
    </row>
    <row r="45" spans="1:11" ht="15.75" x14ac:dyDescent="0.25">
      <c r="A45" s="7"/>
      <c r="B45" s="7"/>
      <c r="C45" s="7"/>
      <c r="D45" s="7" t="s">
        <v>184</v>
      </c>
      <c r="E45" s="7"/>
      <c r="F45" s="7"/>
      <c r="G45" s="9">
        <v>18087.259999999998</v>
      </c>
      <c r="H45" s="9"/>
      <c r="I45" s="9">
        <v>16087.26</v>
      </c>
      <c r="J45" s="29"/>
      <c r="K45" s="33"/>
    </row>
    <row r="46" spans="1:11" ht="16.5" thickBot="1" x14ac:dyDescent="0.3">
      <c r="A46" s="7"/>
      <c r="B46" s="7"/>
      <c r="C46" s="7"/>
      <c r="D46" s="7" t="s">
        <v>185</v>
      </c>
      <c r="E46" s="7"/>
      <c r="F46" s="7"/>
      <c r="G46" s="11">
        <v>37695.550000000003</v>
      </c>
      <c r="H46" s="9"/>
      <c r="I46" s="11">
        <v>40929.26</v>
      </c>
      <c r="J46" s="29"/>
      <c r="K46" s="33"/>
    </row>
    <row r="47" spans="1:11" ht="15.75" x14ac:dyDescent="0.25">
      <c r="A47" s="7"/>
      <c r="B47" s="7"/>
      <c r="C47" s="7" t="s">
        <v>186</v>
      </c>
      <c r="D47" s="7"/>
      <c r="E47" s="7"/>
      <c r="F47" s="7"/>
      <c r="G47" s="9">
        <f>ROUND(SUM(G42:G46),5)</f>
        <v>660125.02</v>
      </c>
      <c r="H47" s="9"/>
      <c r="I47" s="9">
        <f>ROUND(SUM(I42:I46),5)</f>
        <v>655029.9</v>
      </c>
      <c r="J47" s="29"/>
      <c r="K47" s="33"/>
    </row>
    <row r="48" spans="1:11" ht="30" customHeight="1" x14ac:dyDescent="0.25">
      <c r="A48" s="7"/>
      <c r="B48" s="7"/>
      <c r="C48" s="7" t="s">
        <v>187</v>
      </c>
      <c r="D48" s="7"/>
      <c r="E48" s="7"/>
      <c r="F48" s="7"/>
      <c r="G48" s="9"/>
      <c r="H48" s="9"/>
      <c r="I48" s="9"/>
      <c r="J48" s="29"/>
      <c r="K48" s="33"/>
    </row>
    <row r="49" spans="1:11" ht="15.75" x14ac:dyDescent="0.25">
      <c r="A49" s="7"/>
      <c r="B49" s="7"/>
      <c r="C49" s="7"/>
      <c r="D49" s="7" t="s">
        <v>188</v>
      </c>
      <c r="E49" s="7"/>
      <c r="F49" s="7"/>
      <c r="G49" s="9">
        <v>-55244.04</v>
      </c>
      <c r="H49" s="9"/>
      <c r="I49" s="9">
        <v>-42087.96</v>
      </c>
      <c r="J49" s="29"/>
      <c r="K49" s="33"/>
    </row>
    <row r="50" spans="1:11" ht="15.75" x14ac:dyDescent="0.25">
      <c r="A50" s="7"/>
      <c r="B50" s="7"/>
      <c r="C50" s="7"/>
      <c r="D50" s="7" t="s">
        <v>189</v>
      </c>
      <c r="E50" s="7"/>
      <c r="F50" s="7"/>
      <c r="G50" s="9">
        <v>-33001.660000000003</v>
      </c>
      <c r="H50" s="9"/>
      <c r="I50" s="9">
        <v>-28247.05</v>
      </c>
      <c r="J50" s="29"/>
      <c r="K50" s="33"/>
    </row>
    <row r="51" spans="1:11" ht="15.75" x14ac:dyDescent="0.25">
      <c r="A51" s="7"/>
      <c r="B51" s="7"/>
      <c r="C51" s="7"/>
      <c r="D51" s="7" t="s">
        <v>190</v>
      </c>
      <c r="E51" s="7"/>
      <c r="F51" s="7"/>
      <c r="G51" s="9">
        <v>-16350.89</v>
      </c>
      <c r="H51" s="9"/>
      <c r="I51" s="9">
        <v>-16087.28</v>
      </c>
      <c r="J51" s="29"/>
      <c r="K51" s="33"/>
    </row>
    <row r="52" spans="1:11" ht="16.5" thickBot="1" x14ac:dyDescent="0.3">
      <c r="A52" s="7"/>
      <c r="B52" s="7"/>
      <c r="C52" s="7"/>
      <c r="D52" s="7" t="s">
        <v>191</v>
      </c>
      <c r="E52" s="7"/>
      <c r="F52" s="7"/>
      <c r="G52" s="13">
        <v>-57495.32</v>
      </c>
      <c r="H52" s="9"/>
      <c r="I52" s="13">
        <v>-41342.67</v>
      </c>
      <c r="J52" s="29"/>
      <c r="K52" s="33"/>
    </row>
    <row r="53" spans="1:11" ht="16.5" thickBot="1" x14ac:dyDescent="0.3">
      <c r="A53" s="7"/>
      <c r="B53" s="7"/>
      <c r="C53" s="7" t="s">
        <v>10</v>
      </c>
      <c r="D53" s="7"/>
      <c r="E53" s="7"/>
      <c r="F53" s="7"/>
      <c r="G53" s="14">
        <f>ROUND(SUM(G48:G52),5)</f>
        <v>-162091.91</v>
      </c>
      <c r="H53" s="9"/>
      <c r="I53" s="14">
        <f>ROUND(SUM(I48:I52),5)</f>
        <v>-127764.96</v>
      </c>
      <c r="J53" s="29"/>
      <c r="K53" s="33"/>
    </row>
    <row r="54" spans="1:11" ht="30" customHeight="1" x14ac:dyDescent="0.25">
      <c r="A54" s="7"/>
      <c r="B54" s="7" t="s">
        <v>11</v>
      </c>
      <c r="C54" s="7"/>
      <c r="D54" s="7"/>
      <c r="E54" s="7"/>
      <c r="F54" s="7"/>
      <c r="G54" s="9">
        <f>ROUND(G41+G47+G53,5)</f>
        <v>498033.11</v>
      </c>
      <c r="H54" s="9"/>
      <c r="I54" s="9">
        <f>ROUND(I41+I47+I53,5)</f>
        <v>527264.93999999994</v>
      </c>
      <c r="J54" s="29"/>
      <c r="K54" s="33"/>
    </row>
    <row r="55" spans="1:11" ht="30" customHeight="1" x14ac:dyDescent="0.25">
      <c r="A55" s="7"/>
      <c r="B55" s="7" t="s">
        <v>12</v>
      </c>
      <c r="C55" s="7"/>
      <c r="D55" s="7"/>
      <c r="E55" s="7"/>
      <c r="F55" s="7"/>
      <c r="G55" s="9"/>
      <c r="H55" s="9"/>
      <c r="I55" s="9"/>
      <c r="J55" s="29"/>
      <c r="K55" s="33"/>
    </row>
    <row r="56" spans="1:11" ht="15.75" x14ac:dyDescent="0.25">
      <c r="A56" s="7"/>
      <c r="B56" s="7"/>
      <c r="C56" s="7" t="s">
        <v>192</v>
      </c>
      <c r="D56" s="7"/>
      <c r="E56" s="7"/>
      <c r="F56" s="7"/>
      <c r="G56" s="9"/>
      <c r="H56" s="9"/>
      <c r="I56" s="9"/>
      <c r="J56" s="29"/>
      <c r="K56" s="33"/>
    </row>
    <row r="57" spans="1:11" ht="15.75" x14ac:dyDescent="0.25">
      <c r="A57" s="7"/>
      <c r="B57" s="7"/>
      <c r="C57" s="7"/>
      <c r="D57" s="7" t="s">
        <v>193</v>
      </c>
      <c r="E57" s="7"/>
      <c r="F57" s="7"/>
      <c r="G57" s="9">
        <v>947723.7</v>
      </c>
      <c r="H57" s="9"/>
      <c r="I57" s="9">
        <v>1458320.08</v>
      </c>
      <c r="J57" s="29"/>
      <c r="K57" s="33"/>
    </row>
    <row r="58" spans="1:11" ht="15.75" x14ac:dyDescent="0.25">
      <c r="A58" s="7"/>
      <c r="B58" s="7"/>
      <c r="C58" s="7"/>
      <c r="D58" s="7" t="s">
        <v>194</v>
      </c>
      <c r="E58" s="7"/>
      <c r="F58" s="7"/>
      <c r="G58" s="9">
        <v>59745.99</v>
      </c>
      <c r="H58" s="9"/>
      <c r="I58" s="9">
        <v>150066.31</v>
      </c>
      <c r="J58" s="29"/>
      <c r="K58" s="33"/>
    </row>
    <row r="59" spans="1:11" ht="16.5" thickBot="1" x14ac:dyDescent="0.3">
      <c r="A59" s="7"/>
      <c r="B59" s="7"/>
      <c r="C59" s="7"/>
      <c r="D59" s="7" t="s">
        <v>195</v>
      </c>
      <c r="E59" s="7"/>
      <c r="F59" s="7"/>
      <c r="G59" s="11">
        <v>0</v>
      </c>
      <c r="H59" s="9"/>
      <c r="I59" s="11">
        <v>43.18</v>
      </c>
      <c r="J59" s="29"/>
      <c r="K59" s="33"/>
    </row>
    <row r="60" spans="1:11" ht="15.75" x14ac:dyDescent="0.25">
      <c r="A60" s="7"/>
      <c r="B60" s="7"/>
      <c r="C60" s="7" t="s">
        <v>196</v>
      </c>
      <c r="D60" s="7"/>
      <c r="E60" s="7"/>
      <c r="F60" s="7"/>
      <c r="G60" s="9">
        <f>ROUND(SUM(G56:G59),5)</f>
        <v>1007469.69</v>
      </c>
      <c r="H60" s="9"/>
      <c r="I60" s="9">
        <f>ROUND(SUM(I56:I59),5)</f>
        <v>1608429.57</v>
      </c>
      <c r="J60" s="29"/>
      <c r="K60" s="33"/>
    </row>
    <row r="61" spans="1:11" ht="30" customHeight="1" x14ac:dyDescent="0.25">
      <c r="A61" s="7"/>
      <c r="B61" s="7"/>
      <c r="C61" s="7" t="s">
        <v>197</v>
      </c>
      <c r="D61" s="7"/>
      <c r="E61" s="7"/>
      <c r="F61" s="7"/>
      <c r="G61" s="9"/>
      <c r="H61" s="9"/>
      <c r="I61" s="9"/>
      <c r="J61" s="29"/>
      <c r="K61" s="29"/>
    </row>
    <row r="62" spans="1:11" ht="15.75" x14ac:dyDescent="0.25">
      <c r="A62" s="7"/>
      <c r="B62" s="7"/>
      <c r="C62" s="7"/>
      <c r="D62" s="7" t="s">
        <v>198</v>
      </c>
      <c r="E62" s="7"/>
      <c r="F62" s="7"/>
      <c r="G62" s="9">
        <v>0</v>
      </c>
      <c r="H62" s="9"/>
      <c r="I62" s="9">
        <v>1142.96</v>
      </c>
      <c r="J62" s="29"/>
      <c r="K62" s="33"/>
    </row>
    <row r="63" spans="1:11" ht="15.75" x14ac:dyDescent="0.25">
      <c r="A63" s="7"/>
      <c r="B63" s="7"/>
      <c r="C63" s="7"/>
      <c r="D63" s="7" t="s">
        <v>199</v>
      </c>
      <c r="E63" s="7"/>
      <c r="F63" s="7"/>
      <c r="G63" s="9">
        <v>313209.67</v>
      </c>
      <c r="H63" s="9"/>
      <c r="I63" s="9">
        <v>301106.99</v>
      </c>
      <c r="J63" s="29"/>
      <c r="K63" s="33"/>
    </row>
    <row r="64" spans="1:11" ht="15.75" x14ac:dyDescent="0.25">
      <c r="A64" s="7"/>
      <c r="B64" s="7"/>
      <c r="C64" s="7"/>
      <c r="D64" s="7" t="s">
        <v>200</v>
      </c>
      <c r="E64" s="7"/>
      <c r="F64" s="7"/>
      <c r="G64" s="9">
        <v>20139.18</v>
      </c>
      <c r="H64" s="9"/>
      <c r="I64" s="9">
        <v>35823.550000000003</v>
      </c>
      <c r="J64" s="29"/>
      <c r="K64" s="33"/>
    </row>
    <row r="65" spans="1:11" ht="16.5" thickBot="1" x14ac:dyDescent="0.3">
      <c r="A65" s="7"/>
      <c r="B65" s="7"/>
      <c r="C65" s="7"/>
      <c r="D65" s="7" t="s">
        <v>201</v>
      </c>
      <c r="E65" s="7"/>
      <c r="F65" s="7"/>
      <c r="G65" s="13">
        <v>0</v>
      </c>
      <c r="H65" s="9"/>
      <c r="I65" s="13">
        <v>23.5</v>
      </c>
      <c r="J65" s="29"/>
      <c r="K65" s="33"/>
    </row>
    <row r="66" spans="1:11" ht="16.5" thickBot="1" x14ac:dyDescent="0.3">
      <c r="A66" s="7"/>
      <c r="B66" s="7"/>
      <c r="C66" s="7" t="s">
        <v>202</v>
      </c>
      <c r="D66" s="7"/>
      <c r="E66" s="7"/>
      <c r="F66" s="7"/>
      <c r="G66" s="17">
        <f>ROUND(SUM(G61:G65),5)</f>
        <v>333348.84999999998</v>
      </c>
      <c r="H66" s="9"/>
      <c r="I66" s="17">
        <f>ROUND(SUM(I61:I65),5)</f>
        <v>338097</v>
      </c>
      <c r="J66" s="29"/>
      <c r="K66" s="33"/>
    </row>
    <row r="67" spans="1:11" ht="30" customHeight="1" thickBot="1" x14ac:dyDescent="0.3">
      <c r="A67" s="7"/>
      <c r="B67" s="7" t="s">
        <v>13</v>
      </c>
      <c r="C67" s="7"/>
      <c r="D67" s="7"/>
      <c r="E67" s="7"/>
      <c r="F67" s="7"/>
      <c r="G67" s="17">
        <f>ROUND(G55+G60+G66,5)</f>
        <v>1340818.54</v>
      </c>
      <c r="H67" s="9"/>
      <c r="I67" s="17">
        <f>ROUND(I55+I60+I66,5)</f>
        <v>1946526.57</v>
      </c>
      <c r="J67" s="29"/>
      <c r="K67" s="29"/>
    </row>
    <row r="68" spans="1:11" s="22" customFormat="1" ht="30" customHeight="1" thickBot="1" x14ac:dyDescent="0.3">
      <c r="A68" s="7" t="s">
        <v>14</v>
      </c>
      <c r="B68" s="7"/>
      <c r="C68" s="7"/>
      <c r="D68" s="7"/>
      <c r="E68" s="7"/>
      <c r="F68" s="7"/>
      <c r="G68" s="19">
        <f>ROUND(G6+G40+G54+G67,5)</f>
        <v>3597618.44</v>
      </c>
      <c r="H68" s="25"/>
      <c r="I68" s="19">
        <f>ROUND(I6+I40+I54+I67,5)</f>
        <v>3967771.11</v>
      </c>
      <c r="J68" s="26"/>
      <c r="K68" s="33"/>
    </row>
    <row r="69" spans="1:11" ht="31.5" customHeight="1" thickTop="1" x14ac:dyDescent="0.25">
      <c r="A69" s="7" t="s">
        <v>15</v>
      </c>
      <c r="B69" s="7"/>
      <c r="C69" s="7"/>
      <c r="D69" s="7"/>
      <c r="E69" s="7"/>
      <c r="F69" s="7"/>
      <c r="G69" s="9"/>
      <c r="H69" s="9"/>
      <c r="I69" s="9"/>
      <c r="J69" s="29"/>
      <c r="K69" s="33"/>
    </row>
    <row r="70" spans="1:11" ht="15.75" x14ac:dyDescent="0.25">
      <c r="A70" s="7"/>
      <c r="B70" s="7" t="s">
        <v>16</v>
      </c>
      <c r="C70" s="7"/>
      <c r="D70" s="7"/>
      <c r="E70" s="7"/>
      <c r="F70" s="7"/>
      <c r="G70" s="9"/>
      <c r="H70" s="9"/>
      <c r="I70" s="9"/>
      <c r="J70" s="29"/>
      <c r="K70" s="33"/>
    </row>
    <row r="71" spans="1:11" ht="15.75" x14ac:dyDescent="0.25">
      <c r="A71" s="7"/>
      <c r="B71" s="7"/>
      <c r="C71" s="7" t="s">
        <v>17</v>
      </c>
      <c r="D71" s="7"/>
      <c r="E71" s="7"/>
      <c r="F71" s="7"/>
      <c r="G71" s="9"/>
      <c r="H71" s="9"/>
      <c r="I71" s="9"/>
      <c r="J71" s="29"/>
      <c r="K71" s="33"/>
    </row>
    <row r="72" spans="1:11" ht="15.75" x14ac:dyDescent="0.25">
      <c r="A72" s="7"/>
      <c r="B72" s="7"/>
      <c r="C72" s="7"/>
      <c r="D72" s="7" t="s">
        <v>18</v>
      </c>
      <c r="E72" s="7"/>
      <c r="F72" s="7"/>
      <c r="G72" s="9"/>
      <c r="H72" s="9"/>
      <c r="I72" s="9"/>
      <c r="J72" s="29"/>
      <c r="K72" s="33"/>
    </row>
    <row r="73" spans="1:11" ht="15.75" x14ac:dyDescent="0.25">
      <c r="A73" s="7"/>
      <c r="B73" s="7"/>
      <c r="C73" s="7"/>
      <c r="D73" s="7"/>
      <c r="E73" s="7" t="s">
        <v>203</v>
      </c>
      <c r="F73" s="7"/>
      <c r="G73" s="9">
        <v>111376.56</v>
      </c>
      <c r="H73" s="9"/>
      <c r="I73" s="9">
        <v>144852.56</v>
      </c>
      <c r="J73" s="29"/>
      <c r="K73" s="33"/>
    </row>
    <row r="74" spans="1:11" ht="16.5" thickBot="1" x14ac:dyDescent="0.3">
      <c r="A74" s="7"/>
      <c r="B74" s="7"/>
      <c r="C74" s="7"/>
      <c r="D74" s="7"/>
      <c r="E74" s="7" t="s">
        <v>243</v>
      </c>
      <c r="F74" s="7"/>
      <c r="G74" s="11">
        <v>0</v>
      </c>
      <c r="H74" s="9"/>
      <c r="I74" s="11">
        <v>500</v>
      </c>
      <c r="J74" s="29"/>
      <c r="K74" s="33"/>
    </row>
    <row r="75" spans="1:11" ht="15.75" x14ac:dyDescent="0.25">
      <c r="A75" s="7"/>
      <c r="B75" s="7"/>
      <c r="C75" s="7"/>
      <c r="D75" s="7" t="s">
        <v>204</v>
      </c>
      <c r="E75" s="7"/>
      <c r="F75" s="7"/>
      <c r="G75" s="9">
        <f>ROUND(SUM(G72:G74),5)</f>
        <v>111376.56</v>
      </c>
      <c r="H75" s="9"/>
      <c r="I75" s="9">
        <f>ROUND(SUM(I72:I74),5)</f>
        <v>145352.56</v>
      </c>
      <c r="J75" s="29"/>
      <c r="K75" s="33"/>
    </row>
    <row r="76" spans="1:11" ht="30" customHeight="1" x14ac:dyDescent="0.25">
      <c r="A76" s="7"/>
      <c r="B76" s="7"/>
      <c r="C76" s="7"/>
      <c r="D76" s="7" t="s">
        <v>19</v>
      </c>
      <c r="E76" s="7"/>
      <c r="F76" s="7"/>
      <c r="G76" s="9"/>
      <c r="H76" s="9"/>
      <c r="I76" s="9"/>
      <c r="J76" s="29"/>
      <c r="K76" s="29"/>
    </row>
    <row r="77" spans="1:11" ht="16.5" thickBot="1" x14ac:dyDescent="0.3">
      <c r="A77" s="7"/>
      <c r="B77" s="7"/>
      <c r="C77" s="7"/>
      <c r="D77" s="7"/>
      <c r="E77" s="7" t="s">
        <v>205</v>
      </c>
      <c r="F77" s="7"/>
      <c r="G77" s="11">
        <v>2377.29</v>
      </c>
      <c r="H77" s="9"/>
      <c r="I77" s="11">
        <v>7211.26</v>
      </c>
      <c r="J77" s="29"/>
      <c r="K77" s="33"/>
    </row>
    <row r="78" spans="1:11" ht="15.75" x14ac:dyDescent="0.25">
      <c r="A78" s="7"/>
      <c r="B78" s="7"/>
      <c r="C78" s="7"/>
      <c r="D78" s="7" t="s">
        <v>206</v>
      </c>
      <c r="E78" s="7"/>
      <c r="F78" s="7"/>
      <c r="G78" s="9">
        <f>ROUND(SUM(G76:G77),5)</f>
        <v>2377.29</v>
      </c>
      <c r="H78" s="9"/>
      <c r="I78" s="9">
        <f>ROUND(SUM(I76:I77),5)</f>
        <v>7211.26</v>
      </c>
      <c r="J78" s="29"/>
      <c r="K78" s="29"/>
    </row>
    <row r="79" spans="1:11" ht="30" customHeight="1" x14ac:dyDescent="0.25">
      <c r="A79" s="7"/>
      <c r="B79" s="7"/>
      <c r="C79" s="7"/>
      <c r="D79" s="7" t="s">
        <v>20</v>
      </c>
      <c r="E79" s="7"/>
      <c r="F79" s="7"/>
      <c r="G79" s="9"/>
      <c r="H79" s="9"/>
      <c r="I79" s="9"/>
      <c r="J79" s="29"/>
      <c r="K79" s="33"/>
    </row>
    <row r="80" spans="1:11" ht="15.75" x14ac:dyDescent="0.25">
      <c r="A80" s="7"/>
      <c r="B80" s="7"/>
      <c r="C80" s="7"/>
      <c r="D80" s="7"/>
      <c r="E80" s="7" t="s">
        <v>207</v>
      </c>
      <c r="F80" s="7"/>
      <c r="G80" s="9">
        <v>11046.36</v>
      </c>
      <c r="H80" s="9"/>
      <c r="I80" s="9">
        <v>10973.68</v>
      </c>
      <c r="J80" s="29"/>
      <c r="K80" s="33"/>
    </row>
    <row r="81" spans="1:11" ht="15.75" x14ac:dyDescent="0.25">
      <c r="A81" s="7"/>
      <c r="B81" s="7"/>
      <c r="C81" s="7"/>
      <c r="D81" s="7"/>
      <c r="E81" s="7" t="s">
        <v>208</v>
      </c>
      <c r="F81" s="7"/>
      <c r="G81" s="9">
        <v>0</v>
      </c>
      <c r="H81" s="9"/>
      <c r="I81" s="9">
        <v>60.97</v>
      </c>
      <c r="J81" s="29"/>
      <c r="K81" s="33"/>
    </row>
    <row r="82" spans="1:11" ht="15.75" x14ac:dyDescent="0.25">
      <c r="A82" s="7"/>
      <c r="B82" s="7"/>
      <c r="C82" s="7"/>
      <c r="D82" s="7"/>
      <c r="E82" s="7" t="s">
        <v>209</v>
      </c>
      <c r="F82" s="7"/>
      <c r="G82" s="9">
        <v>0</v>
      </c>
      <c r="H82" s="9"/>
      <c r="I82" s="9">
        <v>75</v>
      </c>
      <c r="J82" s="29"/>
    </row>
    <row r="83" spans="1:11" ht="15.75" x14ac:dyDescent="0.25">
      <c r="A83" s="7"/>
      <c r="B83" s="7"/>
      <c r="C83" s="7"/>
      <c r="D83" s="7"/>
      <c r="E83" s="7" t="s">
        <v>210</v>
      </c>
      <c r="F83" s="7"/>
      <c r="G83" s="9">
        <v>18333.330000000002</v>
      </c>
      <c r="H83" s="9"/>
      <c r="I83" s="9">
        <v>0</v>
      </c>
      <c r="J83" s="29"/>
      <c r="K83" s="33" t="s">
        <v>151</v>
      </c>
    </row>
    <row r="84" spans="1:11" ht="15.75" x14ac:dyDescent="0.25">
      <c r="A84" s="7"/>
      <c r="B84" s="7"/>
      <c r="C84" s="7"/>
      <c r="D84" s="7"/>
      <c r="E84" s="7" t="s">
        <v>211</v>
      </c>
      <c r="F84" s="7"/>
      <c r="G84" s="9">
        <v>0</v>
      </c>
      <c r="H84" s="9"/>
      <c r="I84" s="9">
        <v>1308.51</v>
      </c>
      <c r="J84" s="29"/>
      <c r="K84" s="33"/>
    </row>
    <row r="85" spans="1:11" ht="15.75" x14ac:dyDescent="0.25">
      <c r="A85" s="7"/>
      <c r="B85" s="7"/>
      <c r="C85" s="7"/>
      <c r="D85" s="7"/>
      <c r="E85" s="7" t="s">
        <v>212</v>
      </c>
      <c r="F85" s="7"/>
      <c r="G85" s="9">
        <v>0</v>
      </c>
      <c r="H85" s="9"/>
      <c r="I85" s="9">
        <v>59.67</v>
      </c>
      <c r="J85" s="29"/>
      <c r="K85" s="33"/>
    </row>
    <row r="86" spans="1:11" ht="15.75" x14ac:dyDescent="0.25">
      <c r="A86" s="7"/>
      <c r="B86" s="7"/>
      <c r="C86" s="7"/>
      <c r="D86" s="7"/>
      <c r="E86" s="7" t="s">
        <v>213</v>
      </c>
      <c r="F86" s="7"/>
      <c r="G86" s="9">
        <v>36368.620000000003</v>
      </c>
      <c r="H86" s="9"/>
      <c r="I86" s="9">
        <v>45611.18</v>
      </c>
      <c r="J86" s="29"/>
      <c r="K86" s="33"/>
    </row>
    <row r="87" spans="1:11" ht="15.75" x14ac:dyDescent="0.25">
      <c r="A87" s="7"/>
      <c r="B87" s="7"/>
      <c r="C87" s="7"/>
      <c r="D87" s="7"/>
      <c r="E87" s="7" t="s">
        <v>214</v>
      </c>
      <c r="F87" s="7"/>
      <c r="G87" s="9"/>
      <c r="H87" s="9"/>
      <c r="I87" s="9"/>
      <c r="J87" s="29"/>
    </row>
    <row r="88" spans="1:11" ht="15.75" x14ac:dyDescent="0.25">
      <c r="A88" s="7"/>
      <c r="B88" s="7"/>
      <c r="C88" s="7"/>
      <c r="D88" s="7"/>
      <c r="E88" s="7"/>
      <c r="F88" s="7" t="s">
        <v>215</v>
      </c>
      <c r="G88" s="9">
        <v>0</v>
      </c>
      <c r="H88" s="9"/>
      <c r="I88" s="9">
        <v>877110.4</v>
      </c>
      <c r="J88" s="29"/>
      <c r="K88" s="33"/>
    </row>
    <row r="89" spans="1:11" ht="15.75" x14ac:dyDescent="0.25">
      <c r="A89" s="7"/>
      <c r="B89" s="7"/>
      <c r="C89" s="7"/>
      <c r="D89" s="7"/>
      <c r="E89" s="7"/>
      <c r="F89" s="7" t="s">
        <v>216</v>
      </c>
      <c r="G89" s="9">
        <v>0</v>
      </c>
      <c r="H89" s="9"/>
      <c r="I89" s="9">
        <v>-37774.44</v>
      </c>
      <c r="J89" s="29"/>
      <c r="K89" s="33"/>
    </row>
    <row r="90" spans="1:11" ht="15.75" x14ac:dyDescent="0.25">
      <c r="A90" s="7"/>
      <c r="B90" s="7"/>
      <c r="C90" s="7"/>
      <c r="D90" s="7"/>
      <c r="E90" s="7"/>
      <c r="F90" s="7" t="s">
        <v>217</v>
      </c>
      <c r="G90" s="9">
        <v>564559</v>
      </c>
      <c r="H90" s="9"/>
      <c r="I90" s="9">
        <v>0</v>
      </c>
      <c r="J90" s="29"/>
      <c r="K90" s="33"/>
    </row>
    <row r="91" spans="1:11" ht="16.5" thickBot="1" x14ac:dyDescent="0.3">
      <c r="A91" s="7"/>
      <c r="B91" s="7"/>
      <c r="C91" s="7"/>
      <c r="D91" s="7"/>
      <c r="E91" s="7"/>
      <c r="F91" s="7" t="s">
        <v>218</v>
      </c>
      <c r="G91" s="11">
        <v>-20705</v>
      </c>
      <c r="H91" s="9"/>
      <c r="I91" s="11">
        <v>0</v>
      </c>
      <c r="J91" s="29"/>
      <c r="K91" s="33"/>
    </row>
    <row r="92" spans="1:11" ht="45.75" x14ac:dyDescent="0.25">
      <c r="A92" s="7"/>
      <c r="B92" s="7"/>
      <c r="C92" s="7"/>
      <c r="D92" s="7"/>
      <c r="E92" s="7" t="s">
        <v>219</v>
      </c>
      <c r="F92" s="7"/>
      <c r="G92" s="9">
        <f>ROUND(SUM(G87:G91),5)</f>
        <v>543854</v>
      </c>
      <c r="H92" s="9"/>
      <c r="I92" s="9">
        <f>ROUND(SUM(I87:I91),5)</f>
        <v>839335.96</v>
      </c>
      <c r="J92" s="29"/>
      <c r="K92" s="33" t="s">
        <v>150</v>
      </c>
    </row>
    <row r="93" spans="1:11" ht="30" customHeight="1" x14ac:dyDescent="0.25">
      <c r="A93" s="7"/>
      <c r="B93" s="7"/>
      <c r="C93" s="7"/>
      <c r="D93" s="7"/>
      <c r="E93" s="7" t="s">
        <v>220</v>
      </c>
      <c r="F93" s="7"/>
      <c r="G93" s="9">
        <v>5500</v>
      </c>
      <c r="H93" s="9"/>
      <c r="I93" s="9">
        <v>0</v>
      </c>
      <c r="J93" s="29"/>
      <c r="K93" s="33"/>
    </row>
    <row r="94" spans="1:11" ht="16.5" thickBot="1" x14ac:dyDescent="0.3">
      <c r="A94" s="7"/>
      <c r="B94" s="7"/>
      <c r="C94" s="7"/>
      <c r="D94" s="7"/>
      <c r="E94" s="7" t="s">
        <v>221</v>
      </c>
      <c r="F94" s="7"/>
      <c r="G94" s="13">
        <v>5506.81</v>
      </c>
      <c r="H94" s="9"/>
      <c r="I94" s="13">
        <v>5185.8999999999996</v>
      </c>
      <c r="J94" s="29"/>
      <c r="K94" s="29"/>
    </row>
    <row r="95" spans="1:11" ht="16.5" thickBot="1" x14ac:dyDescent="0.3">
      <c r="A95" s="7"/>
      <c r="B95" s="7"/>
      <c r="C95" s="7"/>
      <c r="D95" s="7" t="s">
        <v>21</v>
      </c>
      <c r="E95" s="7"/>
      <c r="F95" s="7"/>
      <c r="G95" s="14">
        <f>ROUND(SUM(G79:G86)+SUM(G92:G94),5)</f>
        <v>620609.12</v>
      </c>
      <c r="H95" s="9"/>
      <c r="I95" s="14">
        <f>ROUND(SUM(I79:I86)+SUM(I92:I94),5)</f>
        <v>902610.87</v>
      </c>
      <c r="J95" s="29"/>
      <c r="K95" s="29"/>
    </row>
    <row r="96" spans="1:11" ht="30" customHeight="1" x14ac:dyDescent="0.25">
      <c r="A96" s="7"/>
      <c r="B96" s="7"/>
      <c r="C96" s="7" t="s">
        <v>22</v>
      </c>
      <c r="D96" s="7"/>
      <c r="E96" s="7"/>
      <c r="F96" s="7"/>
      <c r="G96" s="9">
        <f>ROUND(G71+G75+G78+G95,5)</f>
        <v>734362.97</v>
      </c>
      <c r="H96" s="9"/>
      <c r="I96" s="9">
        <f>ROUND(I71+I75+I78+I95,5)</f>
        <v>1055174.69</v>
      </c>
      <c r="J96" s="29"/>
      <c r="K96" s="29"/>
    </row>
    <row r="97" spans="1:11" ht="30" customHeight="1" x14ac:dyDescent="0.25">
      <c r="A97" s="7"/>
      <c r="B97" s="7"/>
      <c r="C97" s="7" t="s">
        <v>23</v>
      </c>
      <c r="D97" s="7"/>
      <c r="E97" s="7"/>
      <c r="F97" s="7"/>
      <c r="G97" s="9"/>
      <c r="H97" s="9"/>
      <c r="I97" s="9"/>
      <c r="J97" s="29"/>
      <c r="K97" s="29"/>
    </row>
    <row r="98" spans="1:11" ht="16.5" thickBot="1" x14ac:dyDescent="0.3">
      <c r="A98" s="7"/>
      <c r="B98" s="7"/>
      <c r="C98" s="7"/>
      <c r="D98" s="7" t="s">
        <v>222</v>
      </c>
      <c r="E98" s="7"/>
      <c r="F98" s="7"/>
      <c r="G98" s="13">
        <v>12952.38</v>
      </c>
      <c r="H98" s="9"/>
      <c r="I98" s="13">
        <v>19831.48</v>
      </c>
      <c r="J98" s="29"/>
      <c r="K98" s="29"/>
    </row>
    <row r="99" spans="1:11" ht="16.5" thickBot="1" x14ac:dyDescent="0.3">
      <c r="A99" s="7"/>
      <c r="B99" s="7"/>
      <c r="C99" s="7" t="s">
        <v>24</v>
      </c>
      <c r="D99" s="7"/>
      <c r="E99" s="7"/>
      <c r="F99" s="7"/>
      <c r="G99" s="14">
        <f>ROUND(SUM(G97:G98),5)</f>
        <v>12952.38</v>
      </c>
      <c r="H99" s="9"/>
      <c r="I99" s="14">
        <f>ROUND(SUM(I97:I98),5)</f>
        <v>19831.48</v>
      </c>
      <c r="J99" s="29"/>
      <c r="K99" s="29"/>
    </row>
    <row r="100" spans="1:11" ht="30" customHeight="1" x14ac:dyDescent="0.25">
      <c r="A100" s="7"/>
      <c r="B100" s="7" t="s">
        <v>25</v>
      </c>
      <c r="C100" s="7"/>
      <c r="D100" s="7"/>
      <c r="E100" s="7"/>
      <c r="F100" s="7"/>
      <c r="G100" s="9">
        <f>ROUND(G70+G96+G99,5)</f>
        <v>747315.35</v>
      </c>
      <c r="H100" s="9"/>
      <c r="I100" s="9">
        <f>ROUND(I70+I96+I99,5)</f>
        <v>1075006.17</v>
      </c>
      <c r="J100" s="29"/>
      <c r="K100" s="29"/>
    </row>
    <row r="101" spans="1:11" ht="30" customHeight="1" x14ac:dyDescent="0.25">
      <c r="A101" s="7"/>
      <c r="B101" s="7" t="s">
        <v>26</v>
      </c>
      <c r="C101" s="7"/>
      <c r="D101" s="7"/>
      <c r="E101" s="7"/>
      <c r="F101" s="7"/>
      <c r="G101" s="9"/>
      <c r="H101" s="9"/>
      <c r="I101" s="9"/>
      <c r="J101" s="29"/>
      <c r="K101" s="29"/>
    </row>
    <row r="102" spans="1:11" ht="15.75" x14ac:dyDescent="0.25">
      <c r="A102" s="7"/>
      <c r="B102" s="7"/>
      <c r="C102" s="7" t="s">
        <v>223</v>
      </c>
      <c r="D102" s="7"/>
      <c r="E102" s="7"/>
      <c r="F102" s="7"/>
      <c r="G102" s="9">
        <v>2210693.17</v>
      </c>
      <c r="H102" s="9"/>
      <c r="I102" s="9">
        <v>2210693.17</v>
      </c>
      <c r="J102" s="29"/>
      <c r="K102" s="29"/>
    </row>
    <row r="103" spans="1:11" ht="15.75" x14ac:dyDescent="0.25">
      <c r="A103" s="7"/>
      <c r="B103" s="7"/>
      <c r="C103" s="7" t="s">
        <v>224</v>
      </c>
      <c r="D103" s="7"/>
      <c r="E103" s="7"/>
      <c r="F103" s="7"/>
      <c r="G103" s="9">
        <v>283230.23</v>
      </c>
      <c r="H103" s="9"/>
      <c r="I103" s="9">
        <v>283230.23</v>
      </c>
      <c r="J103" s="29"/>
      <c r="K103" s="29"/>
    </row>
    <row r="104" spans="1:11" ht="15.75" x14ac:dyDescent="0.25">
      <c r="A104" s="7"/>
      <c r="B104" s="7"/>
      <c r="C104" s="7" t="s">
        <v>225</v>
      </c>
      <c r="D104" s="7"/>
      <c r="E104" s="7"/>
      <c r="F104" s="7"/>
      <c r="G104" s="9">
        <v>345570.93</v>
      </c>
      <c r="H104" s="9"/>
      <c r="I104" s="9">
        <v>344770.64</v>
      </c>
      <c r="J104" s="29"/>
      <c r="K104" s="29"/>
    </row>
    <row r="105" spans="1:11" ht="16.5" thickBot="1" x14ac:dyDescent="0.3">
      <c r="A105" s="7"/>
      <c r="B105" s="7"/>
      <c r="C105" s="7" t="s">
        <v>27</v>
      </c>
      <c r="D105" s="7"/>
      <c r="E105" s="7"/>
      <c r="F105" s="7"/>
      <c r="G105" s="13">
        <v>10808.76</v>
      </c>
      <c r="H105" s="9"/>
      <c r="I105" s="13">
        <v>54070.9</v>
      </c>
      <c r="J105" s="29"/>
      <c r="K105" s="29"/>
    </row>
    <row r="106" spans="1:11" ht="16.5" thickBot="1" x14ac:dyDescent="0.3">
      <c r="A106" s="7"/>
      <c r="B106" s="7" t="s">
        <v>28</v>
      </c>
      <c r="C106" s="7"/>
      <c r="D106" s="7"/>
      <c r="E106" s="7"/>
      <c r="F106" s="7"/>
      <c r="G106" s="17">
        <f>ROUND(SUM(G101:G105),5)</f>
        <v>2850303.09</v>
      </c>
      <c r="H106" s="9"/>
      <c r="I106" s="17">
        <f>ROUND(SUM(I101:I105),5)</f>
        <v>2892764.94</v>
      </c>
      <c r="J106" s="29"/>
      <c r="K106" s="29"/>
    </row>
    <row r="107" spans="1:11" s="22" customFormat="1" ht="30" customHeight="1" thickBot="1" x14ac:dyDescent="0.3">
      <c r="A107" s="7" t="s">
        <v>29</v>
      </c>
      <c r="B107" s="7"/>
      <c r="C107" s="7"/>
      <c r="D107" s="7"/>
      <c r="E107" s="7"/>
      <c r="F107" s="7"/>
      <c r="G107" s="19">
        <f>ROUND(G69+G100+G106,5)</f>
        <v>3597618.44</v>
      </c>
      <c r="H107" s="25"/>
      <c r="I107" s="19">
        <f>ROUND(I69+I100+I106,5)</f>
        <v>3967771.11</v>
      </c>
      <c r="J107" s="26"/>
      <c r="K107" s="26"/>
    </row>
    <row r="108" spans="1:11" ht="16.5" thickTop="1" x14ac:dyDescent="0.25">
      <c r="A108" s="8"/>
      <c r="B108" s="8"/>
      <c r="C108" s="8"/>
      <c r="D108" s="8"/>
      <c r="E108" s="8"/>
      <c r="F108" s="8"/>
      <c r="G108" s="34"/>
      <c r="H108" s="34"/>
      <c r="I108" s="34"/>
      <c r="J108" s="29"/>
      <c r="K108" s="29"/>
    </row>
  </sheetData>
  <mergeCells count="3">
    <mergeCell ref="A1:K1"/>
    <mergeCell ref="A2:K2"/>
    <mergeCell ref="A3:K3"/>
  </mergeCells>
  <pageMargins left="0.7" right="0.7" top="0.75" bottom="0.75" header="0.1" footer="0.3"/>
  <pageSetup scale="69" fitToHeight="0" orientation="portrait" verticalDpi="0" r:id="rId1"/>
  <headerFoot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1026" r:id="rId4" name="HEAD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1026" r:id="rId4" name="HEADER"/>
      </mc:Fallback>
    </mc:AlternateContent>
    <mc:AlternateContent xmlns:mc="http://schemas.openxmlformats.org/markup-compatibility/2006">
      <mc:Choice Requires="x14">
        <control shapeId="1025" r:id="rId6" name="FILT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1025" r:id="rId6" name="FILTER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A1:O126"/>
  <sheetViews>
    <sheetView workbookViewId="0">
      <pane xSplit="8" ySplit="5" topLeftCell="I111" activePane="bottomRight" state="frozenSplit"/>
      <selection pane="topRight" activeCell="I1" sqref="I1"/>
      <selection pane="bottomLeft" activeCell="A6" sqref="A6"/>
      <selection pane="bottomRight" activeCell="I85" sqref="I85"/>
    </sheetView>
  </sheetViews>
  <sheetFormatPr defaultRowHeight="15" x14ac:dyDescent="0.25"/>
  <cols>
    <col min="1" max="7" width="3" style="1" customWidth="1"/>
    <col min="8" max="8" width="40.140625" style="1" customWidth="1"/>
    <col min="9" max="9" width="14.28515625" style="2" bestFit="1" customWidth="1"/>
    <col min="10" max="10" width="2.28515625" style="2" customWidth="1"/>
    <col min="11" max="11" width="13.5703125" style="2" bestFit="1" customWidth="1"/>
    <col min="12" max="12" width="2.28515625" style="2" customWidth="1"/>
    <col min="13" max="13" width="14.28515625" style="2" bestFit="1" customWidth="1"/>
    <col min="14" max="14" width="2.28515625" style="2" customWidth="1"/>
    <col min="15" max="15" width="14.28515625" style="2" bestFit="1" customWidth="1"/>
  </cols>
  <sheetData>
    <row r="1" spans="1:15" ht="15.75" customHeight="1" x14ac:dyDescent="0.25">
      <c r="A1" s="41" t="s">
        <v>237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</row>
    <row r="2" spans="1:15" ht="18" customHeight="1" x14ac:dyDescent="0.25">
      <c r="A2" s="41" t="s">
        <v>248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</row>
    <row r="3" spans="1:15" ht="15.75" x14ac:dyDescent="0.25">
      <c r="A3" s="41" t="s">
        <v>249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</row>
    <row r="4" spans="1:15" ht="16.5" thickBot="1" x14ac:dyDescent="0.3">
      <c r="A4" s="3"/>
      <c r="B4" s="3"/>
      <c r="C4" s="3"/>
      <c r="D4" s="3"/>
      <c r="E4" s="3"/>
      <c r="F4" s="3"/>
      <c r="G4" s="3"/>
      <c r="H4" s="3"/>
      <c r="I4" s="27"/>
      <c r="J4" s="28"/>
      <c r="K4" s="27"/>
      <c r="L4" s="28"/>
      <c r="M4" s="27"/>
      <c r="N4" s="28"/>
      <c r="O4" s="27"/>
    </row>
    <row r="5" spans="1:15" s="23" customFormat="1" ht="17.25" thickTop="1" thickBot="1" x14ac:dyDescent="0.3">
      <c r="A5" s="4"/>
      <c r="B5" s="4"/>
      <c r="C5" s="4"/>
      <c r="D5" s="4"/>
      <c r="E5" s="4"/>
      <c r="F5" s="4"/>
      <c r="G5" s="4"/>
      <c r="H5" s="4"/>
      <c r="I5" s="5" t="s">
        <v>250</v>
      </c>
      <c r="J5" s="30"/>
      <c r="K5" s="5" t="s">
        <v>251</v>
      </c>
      <c r="L5" s="30"/>
      <c r="M5" s="5" t="s">
        <v>227</v>
      </c>
      <c r="N5" s="30"/>
      <c r="O5" s="5" t="s">
        <v>228</v>
      </c>
    </row>
    <row r="6" spans="1:15" ht="16.5" thickTop="1" x14ac:dyDescent="0.25">
      <c r="A6" s="7"/>
      <c r="B6" s="7" t="s">
        <v>30</v>
      </c>
      <c r="C6" s="7"/>
      <c r="D6" s="7"/>
      <c r="E6" s="7"/>
      <c r="F6" s="7"/>
      <c r="G6" s="7"/>
      <c r="H6" s="7"/>
      <c r="I6" s="6"/>
      <c r="J6" s="7"/>
      <c r="K6" s="6"/>
      <c r="L6" s="7"/>
      <c r="M6" s="6"/>
      <c r="N6" s="7"/>
      <c r="O6" s="24"/>
    </row>
    <row r="7" spans="1:15" ht="15.75" x14ac:dyDescent="0.25">
      <c r="A7" s="7"/>
      <c r="B7" s="7"/>
      <c r="C7" s="7"/>
      <c r="D7" s="7" t="s">
        <v>31</v>
      </c>
      <c r="E7" s="7"/>
      <c r="F7" s="7"/>
      <c r="G7" s="7"/>
      <c r="H7" s="7"/>
      <c r="I7" s="6"/>
      <c r="J7" s="7"/>
      <c r="K7" s="6"/>
      <c r="L7" s="7"/>
      <c r="M7" s="6"/>
      <c r="N7" s="7"/>
      <c r="O7" s="24"/>
    </row>
    <row r="8" spans="1:15" ht="15.75" x14ac:dyDescent="0.25">
      <c r="A8" s="7"/>
      <c r="B8" s="7"/>
      <c r="C8" s="7"/>
      <c r="D8" s="7"/>
      <c r="E8" s="7" t="s">
        <v>32</v>
      </c>
      <c r="F8" s="7"/>
      <c r="G8" s="7"/>
      <c r="H8" s="7"/>
      <c r="I8" s="6"/>
      <c r="J8" s="7"/>
      <c r="K8" s="6"/>
      <c r="L8" s="7"/>
      <c r="M8" s="6"/>
      <c r="N8" s="7"/>
      <c r="O8" s="24"/>
    </row>
    <row r="9" spans="1:15" ht="15.75" x14ac:dyDescent="0.25">
      <c r="A9" s="7"/>
      <c r="B9" s="7"/>
      <c r="C9" s="7"/>
      <c r="D9" s="7"/>
      <c r="E9" s="7"/>
      <c r="F9" s="7" t="s">
        <v>33</v>
      </c>
      <c r="G9" s="7"/>
      <c r="H9" s="7"/>
      <c r="I9" s="9">
        <v>113351.96</v>
      </c>
      <c r="J9" s="9"/>
      <c r="K9" s="9">
        <v>122011.87</v>
      </c>
      <c r="L9" s="9"/>
      <c r="M9" s="9">
        <f>ROUND((I9-K9),5)</f>
        <v>-8659.91</v>
      </c>
      <c r="N9" s="7"/>
      <c r="O9" s="24">
        <f>ROUND(IF(I9=0, IF(K9=0, 0, SIGN(-K9)), IF(K9=0, SIGN(I9), (I9-K9)/ABS(K9))),5)</f>
        <v>-7.0980000000000001E-2</v>
      </c>
    </row>
    <row r="10" spans="1:15" ht="16.5" thickBot="1" x14ac:dyDescent="0.3">
      <c r="A10" s="7"/>
      <c r="B10" s="7"/>
      <c r="C10" s="7"/>
      <c r="D10" s="7"/>
      <c r="E10" s="7"/>
      <c r="F10" s="7" t="s">
        <v>34</v>
      </c>
      <c r="G10" s="7"/>
      <c r="H10" s="7"/>
      <c r="I10" s="11">
        <v>-826</v>
      </c>
      <c r="J10" s="9"/>
      <c r="K10" s="11">
        <v>-4811.8</v>
      </c>
      <c r="L10" s="9"/>
      <c r="M10" s="11">
        <f>ROUND((I10-K10),5)</f>
        <v>3985.8</v>
      </c>
      <c r="N10" s="7"/>
      <c r="O10" s="35">
        <f>ROUND(IF(I10=0, IF(K10=0, 0, SIGN(-K10)), IF(K10=0, SIGN(I10), (I10-K10)/ABS(K10))),5)</f>
        <v>0.82833999999999997</v>
      </c>
    </row>
    <row r="11" spans="1:15" ht="15.75" x14ac:dyDescent="0.25">
      <c r="A11" s="7"/>
      <c r="B11" s="7"/>
      <c r="C11" s="7"/>
      <c r="D11" s="7"/>
      <c r="E11" s="7" t="s">
        <v>35</v>
      </c>
      <c r="F11" s="7"/>
      <c r="G11" s="7"/>
      <c r="H11" s="7"/>
      <c r="I11" s="9">
        <f>ROUND(SUM(I8:I10),5)</f>
        <v>112525.96</v>
      </c>
      <c r="J11" s="9"/>
      <c r="K11" s="9">
        <f>ROUND(SUM(K8:K10),5)</f>
        <v>117200.07</v>
      </c>
      <c r="L11" s="9"/>
      <c r="M11" s="9">
        <f>ROUND((I11-K11),5)</f>
        <v>-4674.1099999999997</v>
      </c>
      <c r="N11" s="7"/>
      <c r="O11" s="24">
        <f>ROUND(IF(I11=0, IF(K11=0, 0, SIGN(-K11)), IF(K11=0, SIGN(I11), (I11-K11)/ABS(K11))),5)</f>
        <v>-3.9879999999999999E-2</v>
      </c>
    </row>
    <row r="12" spans="1:15" ht="30" customHeight="1" x14ac:dyDescent="0.25">
      <c r="A12" s="7"/>
      <c r="B12" s="7"/>
      <c r="C12" s="7"/>
      <c r="D12" s="7"/>
      <c r="E12" s="7" t="s">
        <v>36</v>
      </c>
      <c r="F12" s="7"/>
      <c r="G12" s="7"/>
      <c r="H12" s="7"/>
      <c r="I12" s="9"/>
      <c r="J12" s="9"/>
      <c r="K12" s="9"/>
      <c r="L12" s="9"/>
      <c r="M12" s="9"/>
      <c r="N12" s="7"/>
      <c r="O12" s="24"/>
    </row>
    <row r="13" spans="1:15" ht="15.75" x14ac:dyDescent="0.25">
      <c r="A13" s="7"/>
      <c r="B13" s="7"/>
      <c r="C13" s="7"/>
      <c r="D13" s="7"/>
      <c r="E13" s="7"/>
      <c r="F13" s="7" t="s">
        <v>37</v>
      </c>
      <c r="G13" s="7"/>
      <c r="H13" s="7"/>
      <c r="I13" s="9"/>
      <c r="J13" s="9"/>
      <c r="K13" s="9"/>
      <c r="L13" s="9"/>
      <c r="M13" s="9"/>
      <c r="N13" s="7"/>
      <c r="O13" s="24"/>
    </row>
    <row r="14" spans="1:15" ht="15.75" x14ac:dyDescent="0.25">
      <c r="A14" s="7"/>
      <c r="B14" s="7"/>
      <c r="C14" s="7"/>
      <c r="D14" s="7"/>
      <c r="E14" s="7"/>
      <c r="F14" s="7"/>
      <c r="G14" s="7" t="s">
        <v>252</v>
      </c>
      <c r="H14" s="7"/>
      <c r="I14" s="9">
        <v>192</v>
      </c>
      <c r="J14" s="9"/>
      <c r="K14" s="9">
        <v>61958</v>
      </c>
      <c r="L14" s="9"/>
      <c r="M14" s="9">
        <f>ROUND((I14-K14),5)</f>
        <v>-61766</v>
      </c>
      <c r="N14" s="7"/>
      <c r="O14" s="24">
        <f>ROUND(IF(I14=0, IF(K14=0, 0, SIGN(-K14)), IF(K14=0, SIGN(I14), (I14-K14)/ABS(K14))),5)</f>
        <v>-0.99690000000000001</v>
      </c>
    </row>
    <row r="15" spans="1:15" ht="16.5" thickBot="1" x14ac:dyDescent="0.3">
      <c r="A15" s="7"/>
      <c r="B15" s="7"/>
      <c r="C15" s="7"/>
      <c r="D15" s="7"/>
      <c r="E15" s="7"/>
      <c r="F15" s="7"/>
      <c r="G15" s="7" t="s">
        <v>253</v>
      </c>
      <c r="H15" s="7"/>
      <c r="I15" s="11">
        <v>116340</v>
      </c>
      <c r="J15" s="9"/>
      <c r="K15" s="11">
        <v>73105</v>
      </c>
      <c r="L15" s="9"/>
      <c r="M15" s="11">
        <f>ROUND((I15-K15),5)</f>
        <v>43235</v>
      </c>
      <c r="N15" s="7"/>
      <c r="O15" s="35">
        <f>ROUND(IF(I15=0, IF(K15=0, 0, SIGN(-K15)), IF(K15=0, SIGN(I15), (I15-K15)/ABS(K15))),5)</f>
        <v>0.59140999999999999</v>
      </c>
    </row>
    <row r="16" spans="1:15" ht="15.75" x14ac:dyDescent="0.25">
      <c r="A16" s="7"/>
      <c r="B16" s="7"/>
      <c r="C16" s="7"/>
      <c r="D16" s="7"/>
      <c r="E16" s="7"/>
      <c r="F16" s="7" t="s">
        <v>254</v>
      </c>
      <c r="G16" s="7"/>
      <c r="H16" s="7"/>
      <c r="I16" s="9">
        <f>ROUND(SUM(I13:I15),5)</f>
        <v>116532</v>
      </c>
      <c r="J16" s="9"/>
      <c r="K16" s="9">
        <f>ROUND(SUM(K13:K15),5)</f>
        <v>135063</v>
      </c>
      <c r="L16" s="9"/>
      <c r="M16" s="9">
        <f>ROUND((I16-K16),5)</f>
        <v>-18531</v>
      </c>
      <c r="N16" s="7"/>
      <c r="O16" s="24">
        <f>ROUND(IF(I16=0, IF(K16=0, 0, SIGN(-K16)), IF(K16=0, SIGN(I16), (I16-K16)/ABS(K16))),5)</f>
        <v>-0.13719999999999999</v>
      </c>
    </row>
    <row r="17" spans="1:15" ht="30" customHeight="1" thickBot="1" x14ac:dyDescent="0.3">
      <c r="A17" s="7"/>
      <c r="B17" s="7"/>
      <c r="C17" s="7"/>
      <c r="D17" s="7"/>
      <c r="E17" s="7"/>
      <c r="F17" s="7" t="s">
        <v>39</v>
      </c>
      <c r="G17" s="7"/>
      <c r="H17" s="7"/>
      <c r="I17" s="11">
        <v>5000</v>
      </c>
      <c r="J17" s="9"/>
      <c r="K17" s="11">
        <v>0</v>
      </c>
      <c r="L17" s="9"/>
      <c r="M17" s="11">
        <f>ROUND((I17-K17),5)</f>
        <v>5000</v>
      </c>
      <c r="N17" s="7"/>
      <c r="O17" s="35">
        <f>ROUND(IF(I17=0, IF(K17=0, 0, SIGN(-K17)), IF(K17=0, SIGN(I17), (I17-K17)/ABS(K17))),5)</f>
        <v>1</v>
      </c>
    </row>
    <row r="18" spans="1:15" ht="15.75" x14ac:dyDescent="0.25">
      <c r="A18" s="7"/>
      <c r="B18" s="7"/>
      <c r="C18" s="7"/>
      <c r="D18" s="7"/>
      <c r="E18" s="7" t="s">
        <v>43</v>
      </c>
      <c r="F18" s="7"/>
      <c r="G18" s="7"/>
      <c r="H18" s="7"/>
      <c r="I18" s="9">
        <f>ROUND(I12+SUM(I16:I17),5)</f>
        <v>121532</v>
      </c>
      <c r="J18" s="9"/>
      <c r="K18" s="9">
        <f>ROUND(K12+SUM(K16:K17),5)</f>
        <v>135063</v>
      </c>
      <c r="L18" s="9"/>
      <c r="M18" s="9">
        <f>ROUND((I18-K18),5)</f>
        <v>-13531</v>
      </c>
      <c r="N18" s="7"/>
      <c r="O18" s="24">
        <f>ROUND(IF(I18=0, IF(K18=0, 0, SIGN(-K18)), IF(K18=0, SIGN(I18), (I18-K18)/ABS(K18))),5)</f>
        <v>-0.10018000000000001</v>
      </c>
    </row>
    <row r="19" spans="1:15" ht="30" customHeight="1" x14ac:dyDescent="0.25">
      <c r="A19" s="7"/>
      <c r="B19" s="7"/>
      <c r="C19" s="7"/>
      <c r="D19" s="7"/>
      <c r="E19" s="7" t="s">
        <v>44</v>
      </c>
      <c r="F19" s="7"/>
      <c r="G19" s="7"/>
      <c r="H19" s="7"/>
      <c r="I19" s="9"/>
      <c r="J19" s="9"/>
      <c r="K19" s="9"/>
      <c r="L19" s="9"/>
      <c r="M19" s="9"/>
      <c r="N19" s="7"/>
      <c r="O19" s="24"/>
    </row>
    <row r="20" spans="1:15" ht="15.75" x14ac:dyDescent="0.25">
      <c r="A20" s="7"/>
      <c r="B20" s="7"/>
      <c r="C20" s="7"/>
      <c r="D20" s="7"/>
      <c r="E20" s="7"/>
      <c r="F20" s="7" t="s">
        <v>45</v>
      </c>
      <c r="G20" s="7"/>
      <c r="H20" s="7"/>
      <c r="I20" s="9"/>
      <c r="J20" s="9"/>
      <c r="K20" s="9"/>
      <c r="L20" s="9"/>
      <c r="M20" s="9"/>
      <c r="N20" s="7"/>
      <c r="O20" s="24"/>
    </row>
    <row r="21" spans="1:15" ht="15.75" x14ac:dyDescent="0.25">
      <c r="A21" s="7"/>
      <c r="B21" s="7"/>
      <c r="C21" s="7"/>
      <c r="D21" s="7"/>
      <c r="E21" s="7"/>
      <c r="F21" s="7"/>
      <c r="G21" s="7" t="s">
        <v>46</v>
      </c>
      <c r="H21" s="7"/>
      <c r="I21" s="9"/>
      <c r="J21" s="9"/>
      <c r="K21" s="9"/>
      <c r="L21" s="9"/>
      <c r="M21" s="9"/>
      <c r="N21" s="7"/>
      <c r="O21" s="24"/>
    </row>
    <row r="22" spans="1:15" ht="15.75" x14ac:dyDescent="0.25">
      <c r="A22" s="7"/>
      <c r="B22" s="7"/>
      <c r="C22" s="7"/>
      <c r="D22" s="7"/>
      <c r="E22" s="7"/>
      <c r="F22" s="7"/>
      <c r="G22" s="7"/>
      <c r="H22" s="7" t="s">
        <v>135</v>
      </c>
      <c r="I22" s="9">
        <v>104.52</v>
      </c>
      <c r="J22" s="9"/>
      <c r="K22" s="9">
        <v>0</v>
      </c>
      <c r="L22" s="9"/>
      <c r="M22" s="9">
        <f t="shared" ref="M22:M27" si="0">ROUND((I22-K22),5)</f>
        <v>104.52</v>
      </c>
      <c r="N22" s="7"/>
      <c r="O22" s="24">
        <f t="shared" ref="O22:O27" si="1">ROUND(IF(I22=0, IF(K22=0, 0, SIGN(-K22)), IF(K22=0, SIGN(I22), (I22-K22)/ABS(K22))),5)</f>
        <v>1</v>
      </c>
    </row>
    <row r="23" spans="1:15" ht="15.75" x14ac:dyDescent="0.25">
      <c r="A23" s="7"/>
      <c r="B23" s="7"/>
      <c r="C23" s="7"/>
      <c r="D23" s="7"/>
      <c r="E23" s="7"/>
      <c r="F23" s="7"/>
      <c r="G23" s="7"/>
      <c r="H23" s="7" t="s">
        <v>255</v>
      </c>
      <c r="I23" s="9">
        <v>0</v>
      </c>
      <c r="J23" s="9"/>
      <c r="K23" s="9">
        <v>720.88</v>
      </c>
      <c r="L23" s="9"/>
      <c r="M23" s="9">
        <f t="shared" si="0"/>
        <v>-720.88</v>
      </c>
      <c r="N23" s="7"/>
      <c r="O23" s="24">
        <f t="shared" si="1"/>
        <v>-1</v>
      </c>
    </row>
    <row r="24" spans="1:15" ht="16.5" thickBot="1" x14ac:dyDescent="0.3">
      <c r="A24" s="7"/>
      <c r="B24" s="7"/>
      <c r="C24" s="7"/>
      <c r="D24" s="7"/>
      <c r="E24" s="7"/>
      <c r="F24" s="7"/>
      <c r="G24" s="7"/>
      <c r="H24" s="7" t="s">
        <v>155</v>
      </c>
      <c r="I24" s="11">
        <v>46.38</v>
      </c>
      <c r="J24" s="9"/>
      <c r="K24" s="11">
        <v>0</v>
      </c>
      <c r="L24" s="9"/>
      <c r="M24" s="11">
        <f t="shared" si="0"/>
        <v>46.38</v>
      </c>
      <c r="N24" s="7"/>
      <c r="O24" s="35">
        <f t="shared" si="1"/>
        <v>1</v>
      </c>
    </row>
    <row r="25" spans="1:15" ht="15.75" x14ac:dyDescent="0.25">
      <c r="A25" s="7"/>
      <c r="B25" s="7"/>
      <c r="C25" s="7"/>
      <c r="D25" s="7"/>
      <c r="E25" s="7"/>
      <c r="F25" s="7"/>
      <c r="G25" s="7" t="s">
        <v>47</v>
      </c>
      <c r="H25" s="7"/>
      <c r="I25" s="9">
        <f>ROUND(SUM(I21:I24),5)</f>
        <v>150.9</v>
      </c>
      <c r="J25" s="9"/>
      <c r="K25" s="9">
        <f>ROUND(SUM(K21:K24),5)</f>
        <v>720.88</v>
      </c>
      <c r="L25" s="9"/>
      <c r="M25" s="9">
        <f t="shared" si="0"/>
        <v>-569.98</v>
      </c>
      <c r="N25" s="7"/>
      <c r="O25" s="24">
        <f t="shared" si="1"/>
        <v>-0.79066999999999998</v>
      </c>
    </row>
    <row r="26" spans="1:15" ht="30" customHeight="1" thickBot="1" x14ac:dyDescent="0.3">
      <c r="A26" s="7"/>
      <c r="B26" s="7"/>
      <c r="C26" s="7"/>
      <c r="D26" s="7"/>
      <c r="E26" s="7"/>
      <c r="F26" s="7"/>
      <c r="G26" s="7" t="s">
        <v>48</v>
      </c>
      <c r="H26" s="7"/>
      <c r="I26" s="11">
        <v>60</v>
      </c>
      <c r="J26" s="9"/>
      <c r="K26" s="11">
        <v>0</v>
      </c>
      <c r="L26" s="9"/>
      <c r="M26" s="11">
        <f t="shared" si="0"/>
        <v>60</v>
      </c>
      <c r="N26" s="7"/>
      <c r="O26" s="35">
        <f t="shared" si="1"/>
        <v>1</v>
      </c>
    </row>
    <row r="27" spans="1:15" ht="15.75" x14ac:dyDescent="0.25">
      <c r="A27" s="7"/>
      <c r="B27" s="7"/>
      <c r="C27" s="7"/>
      <c r="D27" s="7"/>
      <c r="E27" s="7"/>
      <c r="F27" s="7" t="s">
        <v>49</v>
      </c>
      <c r="G27" s="7"/>
      <c r="H27" s="7"/>
      <c r="I27" s="9">
        <f>ROUND(I20+SUM(I25:I26),5)</f>
        <v>210.9</v>
      </c>
      <c r="J27" s="9"/>
      <c r="K27" s="9">
        <f>ROUND(K20+SUM(K25:K26),5)</f>
        <v>720.88</v>
      </c>
      <c r="L27" s="9"/>
      <c r="M27" s="9">
        <f t="shared" si="0"/>
        <v>-509.98</v>
      </c>
      <c r="N27" s="7"/>
      <c r="O27" s="24">
        <f t="shared" si="1"/>
        <v>-0.70743999999999996</v>
      </c>
    </row>
    <row r="28" spans="1:15" ht="30" customHeight="1" x14ac:dyDescent="0.25">
      <c r="A28" s="7"/>
      <c r="B28" s="7"/>
      <c r="C28" s="7"/>
      <c r="D28" s="7"/>
      <c r="E28" s="7"/>
      <c r="F28" s="7" t="s">
        <v>50</v>
      </c>
      <c r="G28" s="7"/>
      <c r="H28" s="7"/>
      <c r="I28" s="9"/>
      <c r="J28" s="9"/>
      <c r="K28" s="9"/>
      <c r="L28" s="9"/>
      <c r="M28" s="9"/>
      <c r="N28" s="7"/>
      <c r="O28" s="24"/>
    </row>
    <row r="29" spans="1:15" ht="15.75" x14ac:dyDescent="0.25">
      <c r="A29" s="7"/>
      <c r="B29" s="7"/>
      <c r="C29" s="7"/>
      <c r="D29" s="7"/>
      <c r="E29" s="7"/>
      <c r="F29" s="7"/>
      <c r="G29" s="7" t="s">
        <v>51</v>
      </c>
      <c r="H29" s="7"/>
      <c r="I29" s="9">
        <v>550</v>
      </c>
      <c r="J29" s="9"/>
      <c r="K29" s="9">
        <v>550</v>
      </c>
      <c r="L29" s="9"/>
      <c r="M29" s="9">
        <f>ROUND((I29-K29),5)</f>
        <v>0</v>
      </c>
      <c r="N29" s="7"/>
      <c r="O29" s="24">
        <f>ROUND(IF(I29=0, IF(K29=0, 0, SIGN(-K29)), IF(K29=0, SIGN(I29), (I29-K29)/ABS(K29))),5)</f>
        <v>0</v>
      </c>
    </row>
    <row r="30" spans="1:15" ht="16.5" thickBot="1" x14ac:dyDescent="0.3">
      <c r="A30" s="7"/>
      <c r="B30" s="7"/>
      <c r="C30" s="7"/>
      <c r="D30" s="7"/>
      <c r="E30" s="7"/>
      <c r="F30" s="7"/>
      <c r="G30" s="7" t="s">
        <v>256</v>
      </c>
      <c r="H30" s="7"/>
      <c r="I30" s="13">
        <v>0</v>
      </c>
      <c r="J30" s="9"/>
      <c r="K30" s="13">
        <v>100</v>
      </c>
      <c r="L30" s="9"/>
      <c r="M30" s="13">
        <f>ROUND((I30-K30),5)</f>
        <v>-100</v>
      </c>
      <c r="N30" s="7"/>
      <c r="O30" s="36">
        <f>ROUND(IF(I30=0, IF(K30=0, 0, SIGN(-K30)), IF(K30=0, SIGN(I30), (I30-K30)/ABS(K30))),5)</f>
        <v>-1</v>
      </c>
    </row>
    <row r="31" spans="1:15" ht="16.5" thickBot="1" x14ac:dyDescent="0.3">
      <c r="A31" s="7"/>
      <c r="B31" s="7"/>
      <c r="C31" s="7"/>
      <c r="D31" s="7"/>
      <c r="E31" s="7"/>
      <c r="F31" s="7" t="s">
        <v>52</v>
      </c>
      <c r="G31" s="7"/>
      <c r="H31" s="7"/>
      <c r="I31" s="14">
        <f>ROUND(SUM(I28:I30),5)</f>
        <v>550</v>
      </c>
      <c r="J31" s="9"/>
      <c r="K31" s="14">
        <f>ROUND(SUM(K28:K30),5)</f>
        <v>650</v>
      </c>
      <c r="L31" s="9"/>
      <c r="M31" s="14">
        <f>ROUND((I31-K31),5)</f>
        <v>-100</v>
      </c>
      <c r="N31" s="7"/>
      <c r="O31" s="37">
        <f>ROUND(IF(I31=0, IF(K31=0, 0, SIGN(-K31)), IF(K31=0, SIGN(I31), (I31-K31)/ABS(K31))),5)</f>
        <v>-0.15384999999999999</v>
      </c>
    </row>
    <row r="32" spans="1:15" ht="30" customHeight="1" x14ac:dyDescent="0.25">
      <c r="A32" s="7"/>
      <c r="B32" s="7"/>
      <c r="C32" s="7"/>
      <c r="D32" s="7"/>
      <c r="E32" s="7" t="s">
        <v>53</v>
      </c>
      <c r="F32" s="7"/>
      <c r="G32" s="7"/>
      <c r="H32" s="7"/>
      <c r="I32" s="9">
        <f>ROUND(I19+I27+I31,5)</f>
        <v>760.9</v>
      </c>
      <c r="J32" s="9"/>
      <c r="K32" s="9">
        <f>ROUND(K19+K27+K31,5)</f>
        <v>1370.88</v>
      </c>
      <c r="L32" s="9"/>
      <c r="M32" s="9">
        <f>ROUND((I32-K32),5)</f>
        <v>-609.98</v>
      </c>
      <c r="N32" s="7"/>
      <c r="O32" s="24">
        <f>ROUND(IF(I32=0, IF(K32=0, 0, SIGN(-K32)), IF(K32=0, SIGN(I32), (I32-K32)/ABS(K32))),5)</f>
        <v>-0.44496000000000002</v>
      </c>
    </row>
    <row r="33" spans="1:15" ht="30" customHeight="1" x14ac:dyDescent="0.25">
      <c r="A33" s="7"/>
      <c r="B33" s="7"/>
      <c r="C33" s="7"/>
      <c r="D33" s="7"/>
      <c r="E33" s="7" t="s">
        <v>54</v>
      </c>
      <c r="F33" s="7"/>
      <c r="G33" s="7"/>
      <c r="H33" s="7"/>
      <c r="I33" s="9"/>
      <c r="J33" s="9"/>
      <c r="K33" s="9"/>
      <c r="L33" s="9"/>
      <c r="M33" s="9"/>
      <c r="N33" s="7"/>
      <c r="O33" s="24"/>
    </row>
    <row r="34" spans="1:15" ht="15.75" x14ac:dyDescent="0.25">
      <c r="A34" s="7"/>
      <c r="B34" s="7"/>
      <c r="C34" s="7"/>
      <c r="D34" s="7"/>
      <c r="E34" s="7"/>
      <c r="F34" s="7" t="s">
        <v>55</v>
      </c>
      <c r="G34" s="7"/>
      <c r="H34" s="7"/>
      <c r="I34" s="9">
        <v>0</v>
      </c>
      <c r="J34" s="9"/>
      <c r="K34" s="9">
        <v>22500</v>
      </c>
      <c r="L34" s="9"/>
      <c r="M34" s="9">
        <f t="shared" ref="M34:M39" si="2">ROUND((I34-K34),5)</f>
        <v>-22500</v>
      </c>
      <c r="N34" s="7"/>
      <c r="O34" s="24">
        <f t="shared" ref="O34:O39" si="3">ROUND(IF(I34=0, IF(K34=0, 0, SIGN(-K34)), IF(K34=0, SIGN(I34), (I34-K34)/ABS(K34))),5)</f>
        <v>-1</v>
      </c>
    </row>
    <row r="35" spans="1:15" ht="16.5" thickBot="1" x14ac:dyDescent="0.3">
      <c r="A35" s="7"/>
      <c r="B35" s="7"/>
      <c r="C35" s="7"/>
      <c r="D35" s="7"/>
      <c r="E35" s="7"/>
      <c r="F35" s="7" t="s">
        <v>257</v>
      </c>
      <c r="G35" s="7"/>
      <c r="H35" s="7"/>
      <c r="I35" s="11">
        <v>0</v>
      </c>
      <c r="J35" s="9"/>
      <c r="K35" s="11">
        <v>5712.76</v>
      </c>
      <c r="L35" s="9"/>
      <c r="M35" s="11">
        <f t="shared" si="2"/>
        <v>-5712.76</v>
      </c>
      <c r="N35" s="7"/>
      <c r="O35" s="35">
        <f t="shared" si="3"/>
        <v>-1</v>
      </c>
    </row>
    <row r="36" spans="1:15" ht="15.75" x14ac:dyDescent="0.25">
      <c r="A36" s="7"/>
      <c r="B36" s="7"/>
      <c r="C36" s="7"/>
      <c r="D36" s="7"/>
      <c r="E36" s="7" t="s">
        <v>56</v>
      </c>
      <c r="F36" s="7"/>
      <c r="G36" s="7"/>
      <c r="H36" s="7"/>
      <c r="I36" s="9">
        <f>ROUND(SUM(I33:I35),5)</f>
        <v>0</v>
      </c>
      <c r="J36" s="9"/>
      <c r="K36" s="9">
        <f>ROUND(SUM(K33:K35),5)</f>
        <v>28212.76</v>
      </c>
      <c r="L36" s="9"/>
      <c r="M36" s="9">
        <f t="shared" si="2"/>
        <v>-28212.76</v>
      </c>
      <c r="N36" s="7"/>
      <c r="O36" s="24">
        <f t="shared" si="3"/>
        <v>-1</v>
      </c>
    </row>
    <row r="37" spans="1:15" ht="30" customHeight="1" thickBot="1" x14ac:dyDescent="0.3">
      <c r="A37" s="7"/>
      <c r="B37" s="7"/>
      <c r="C37" s="7"/>
      <c r="D37" s="7"/>
      <c r="E37" s="7" t="s">
        <v>57</v>
      </c>
      <c r="F37" s="7"/>
      <c r="G37" s="7"/>
      <c r="H37" s="7"/>
      <c r="I37" s="13">
        <v>0</v>
      </c>
      <c r="J37" s="9"/>
      <c r="K37" s="13">
        <v>53.49</v>
      </c>
      <c r="L37" s="9"/>
      <c r="M37" s="13">
        <f t="shared" si="2"/>
        <v>-53.49</v>
      </c>
      <c r="N37" s="7"/>
      <c r="O37" s="36">
        <f t="shared" si="3"/>
        <v>-1</v>
      </c>
    </row>
    <row r="38" spans="1:15" ht="16.5" thickBot="1" x14ac:dyDescent="0.3">
      <c r="A38" s="7"/>
      <c r="B38" s="7"/>
      <c r="C38" s="7"/>
      <c r="D38" s="7" t="s">
        <v>58</v>
      </c>
      <c r="E38" s="7"/>
      <c r="F38" s="7"/>
      <c r="G38" s="7"/>
      <c r="H38" s="7"/>
      <c r="I38" s="14">
        <f>ROUND(I7+I11+I18+I32+SUM(I36:I37),5)</f>
        <v>234818.86</v>
      </c>
      <c r="J38" s="9"/>
      <c r="K38" s="14">
        <f>ROUND(K7+K11+K18+K32+SUM(K36:K37),5)</f>
        <v>281900.2</v>
      </c>
      <c r="L38" s="9"/>
      <c r="M38" s="14">
        <f t="shared" si="2"/>
        <v>-47081.34</v>
      </c>
      <c r="N38" s="7"/>
      <c r="O38" s="37">
        <f t="shared" si="3"/>
        <v>-0.16700999999999999</v>
      </c>
    </row>
    <row r="39" spans="1:15" ht="30" customHeight="1" x14ac:dyDescent="0.25">
      <c r="A39" s="7"/>
      <c r="B39" s="7"/>
      <c r="C39" s="7" t="s">
        <v>59</v>
      </c>
      <c r="D39" s="7"/>
      <c r="E39" s="7"/>
      <c r="F39" s="7"/>
      <c r="G39" s="7"/>
      <c r="H39" s="7"/>
      <c r="I39" s="9">
        <f>I38</f>
        <v>234818.86</v>
      </c>
      <c r="J39" s="9"/>
      <c r="K39" s="9">
        <f>K38</f>
        <v>281900.2</v>
      </c>
      <c r="L39" s="9"/>
      <c r="M39" s="9">
        <f t="shared" si="2"/>
        <v>-47081.34</v>
      </c>
      <c r="N39" s="7"/>
      <c r="O39" s="24">
        <f t="shared" si="3"/>
        <v>-0.16700999999999999</v>
      </c>
    </row>
    <row r="40" spans="1:15" ht="30" customHeight="1" x14ac:dyDescent="0.25">
      <c r="A40" s="7"/>
      <c r="B40" s="7"/>
      <c r="C40" s="7"/>
      <c r="D40" s="7" t="s">
        <v>60</v>
      </c>
      <c r="E40" s="7"/>
      <c r="F40" s="7"/>
      <c r="G40" s="7"/>
      <c r="H40" s="7"/>
      <c r="I40" s="9"/>
      <c r="J40" s="9"/>
      <c r="K40" s="9"/>
      <c r="L40" s="9"/>
      <c r="M40" s="9"/>
      <c r="N40" s="7"/>
      <c r="O40" s="24"/>
    </row>
    <row r="41" spans="1:15" ht="15.75" x14ac:dyDescent="0.25">
      <c r="A41" s="7"/>
      <c r="B41" s="7"/>
      <c r="C41" s="7"/>
      <c r="D41" s="7"/>
      <c r="E41" s="7" t="s">
        <v>62</v>
      </c>
      <c r="F41" s="7"/>
      <c r="G41" s="7"/>
      <c r="H41" s="7"/>
      <c r="I41" s="9">
        <v>944.12</v>
      </c>
      <c r="J41" s="9"/>
      <c r="K41" s="9">
        <v>777.08</v>
      </c>
      <c r="L41" s="9"/>
      <c r="M41" s="9">
        <f>ROUND((I41-K41),5)</f>
        <v>167.04</v>
      </c>
      <c r="N41" s="7"/>
      <c r="O41" s="24">
        <f>ROUND(IF(I41=0, IF(K41=0, 0, SIGN(-K41)), IF(K41=0, SIGN(I41), (I41-K41)/ABS(K41))),5)</f>
        <v>0.21496000000000001</v>
      </c>
    </row>
    <row r="42" spans="1:15" ht="15.75" x14ac:dyDescent="0.25">
      <c r="A42" s="7"/>
      <c r="B42" s="7"/>
      <c r="C42" s="7"/>
      <c r="D42" s="7"/>
      <c r="E42" s="7" t="s">
        <v>63</v>
      </c>
      <c r="F42" s="7"/>
      <c r="G42" s="7"/>
      <c r="H42" s="7"/>
      <c r="I42" s="9">
        <v>1104.6300000000001</v>
      </c>
      <c r="J42" s="9"/>
      <c r="K42" s="9">
        <v>1097.3699999999999</v>
      </c>
      <c r="L42" s="9"/>
      <c r="M42" s="9">
        <f>ROUND((I42-K42),5)</f>
        <v>7.26</v>
      </c>
      <c r="N42" s="7"/>
      <c r="O42" s="24">
        <f>ROUND(IF(I42=0, IF(K42=0, 0, SIGN(-K42)), IF(K42=0, SIGN(I42), (I42-K42)/ABS(K42))),5)</f>
        <v>6.62E-3</v>
      </c>
    </row>
    <row r="43" spans="1:15" ht="15.75" x14ac:dyDescent="0.25">
      <c r="A43" s="7"/>
      <c r="B43" s="7"/>
      <c r="C43" s="7"/>
      <c r="D43" s="7"/>
      <c r="E43" s="7" t="s">
        <v>258</v>
      </c>
      <c r="F43" s="7"/>
      <c r="G43" s="7"/>
      <c r="H43" s="7"/>
      <c r="I43" s="9">
        <v>0</v>
      </c>
      <c r="J43" s="9"/>
      <c r="K43" s="9">
        <v>3233.57</v>
      </c>
      <c r="L43" s="9"/>
      <c r="M43" s="9">
        <f>ROUND((I43-K43),5)</f>
        <v>-3233.57</v>
      </c>
      <c r="N43" s="7"/>
      <c r="O43" s="24">
        <f>ROUND(IF(I43=0, IF(K43=0, 0, SIGN(-K43)), IF(K43=0, SIGN(I43), (I43-K43)/ABS(K43))),5)</f>
        <v>-1</v>
      </c>
    </row>
    <row r="44" spans="1:15" ht="15.75" x14ac:dyDescent="0.25">
      <c r="A44" s="7"/>
      <c r="B44" s="7"/>
      <c r="C44" s="7"/>
      <c r="D44" s="7"/>
      <c r="E44" s="7" t="s">
        <v>64</v>
      </c>
      <c r="F44" s="7"/>
      <c r="G44" s="7"/>
      <c r="H44" s="7"/>
      <c r="I44" s="9"/>
      <c r="J44" s="9"/>
      <c r="K44" s="9"/>
      <c r="L44" s="9"/>
      <c r="M44" s="9"/>
      <c r="N44" s="7"/>
      <c r="O44" s="24"/>
    </row>
    <row r="45" spans="1:15" ht="15.75" x14ac:dyDescent="0.25">
      <c r="A45" s="7"/>
      <c r="B45" s="7"/>
      <c r="C45" s="7"/>
      <c r="D45" s="7"/>
      <c r="E45" s="7"/>
      <c r="F45" s="7" t="s">
        <v>65</v>
      </c>
      <c r="G45" s="7"/>
      <c r="H45" s="7"/>
      <c r="I45" s="9">
        <v>8533</v>
      </c>
      <c r="J45" s="9"/>
      <c r="K45" s="9">
        <v>5925.85</v>
      </c>
      <c r="L45" s="9"/>
      <c r="M45" s="9">
        <f>ROUND((I45-K45),5)</f>
        <v>2607.15</v>
      </c>
      <c r="N45" s="7"/>
      <c r="O45" s="24">
        <f>ROUND(IF(I45=0, IF(K45=0, 0, SIGN(-K45)), IF(K45=0, SIGN(I45), (I45-K45)/ABS(K45))),5)</f>
        <v>0.43996000000000002</v>
      </c>
    </row>
    <row r="46" spans="1:15" ht="16.5" thickBot="1" x14ac:dyDescent="0.3">
      <c r="A46" s="7"/>
      <c r="B46" s="7"/>
      <c r="C46" s="7"/>
      <c r="D46" s="7"/>
      <c r="E46" s="7"/>
      <c r="F46" s="7" t="s">
        <v>259</v>
      </c>
      <c r="G46" s="7"/>
      <c r="H46" s="7"/>
      <c r="I46" s="11">
        <v>0</v>
      </c>
      <c r="J46" s="9"/>
      <c r="K46" s="11">
        <v>-1728.76</v>
      </c>
      <c r="L46" s="9"/>
      <c r="M46" s="11">
        <f>ROUND((I46-K46),5)</f>
        <v>1728.76</v>
      </c>
      <c r="N46" s="7"/>
      <c r="O46" s="35">
        <f>ROUND(IF(I46=0, IF(K46=0, 0, SIGN(-K46)), IF(K46=0, SIGN(I46), (I46-K46)/ABS(K46))),5)</f>
        <v>1</v>
      </c>
    </row>
    <row r="47" spans="1:15" ht="15.75" x14ac:dyDescent="0.25">
      <c r="A47" s="7"/>
      <c r="B47" s="7"/>
      <c r="C47" s="7"/>
      <c r="D47" s="7"/>
      <c r="E47" s="7" t="s">
        <v>66</v>
      </c>
      <c r="F47" s="7"/>
      <c r="G47" s="7"/>
      <c r="H47" s="7"/>
      <c r="I47" s="9">
        <f>ROUND(SUM(I44:I46),5)</f>
        <v>8533</v>
      </c>
      <c r="J47" s="9"/>
      <c r="K47" s="9">
        <f>ROUND(SUM(K44:K46),5)</f>
        <v>4197.09</v>
      </c>
      <c r="L47" s="9"/>
      <c r="M47" s="9">
        <f>ROUND((I47-K47),5)</f>
        <v>4335.91</v>
      </c>
      <c r="N47" s="7"/>
      <c r="O47" s="24">
        <f>ROUND(IF(I47=0, IF(K47=0, 0, SIGN(-K47)), IF(K47=0, SIGN(I47), (I47-K47)/ABS(K47))),5)</f>
        <v>1.03308</v>
      </c>
    </row>
    <row r="48" spans="1:15" ht="30" customHeight="1" x14ac:dyDescent="0.25">
      <c r="A48" s="7"/>
      <c r="B48" s="7"/>
      <c r="C48" s="7"/>
      <c r="D48" s="7"/>
      <c r="E48" s="7" t="s">
        <v>67</v>
      </c>
      <c r="F48" s="7"/>
      <c r="G48" s="7"/>
      <c r="H48" s="7"/>
      <c r="I48" s="9"/>
      <c r="J48" s="9"/>
      <c r="K48" s="9"/>
      <c r="L48" s="9"/>
      <c r="M48" s="9"/>
      <c r="N48" s="7"/>
      <c r="O48" s="24"/>
    </row>
    <row r="49" spans="1:15" ht="16.5" thickBot="1" x14ac:dyDescent="0.3">
      <c r="A49" s="7"/>
      <c r="B49" s="7"/>
      <c r="C49" s="7"/>
      <c r="D49" s="7"/>
      <c r="E49" s="7"/>
      <c r="F49" s="7" t="s">
        <v>68</v>
      </c>
      <c r="G49" s="7"/>
      <c r="H49" s="7"/>
      <c r="I49" s="11">
        <v>347.49</v>
      </c>
      <c r="J49" s="9"/>
      <c r="K49" s="11">
        <v>334.42</v>
      </c>
      <c r="L49" s="9"/>
      <c r="M49" s="11">
        <f>ROUND((I49-K49),5)</f>
        <v>13.07</v>
      </c>
      <c r="N49" s="7"/>
      <c r="O49" s="35">
        <f>ROUND(IF(I49=0, IF(K49=0, 0, SIGN(-K49)), IF(K49=0, SIGN(I49), (I49-K49)/ABS(K49))),5)</f>
        <v>3.9079999999999997E-2</v>
      </c>
    </row>
    <row r="50" spans="1:15" ht="15.75" x14ac:dyDescent="0.25">
      <c r="A50" s="7"/>
      <c r="B50" s="7"/>
      <c r="C50" s="7"/>
      <c r="D50" s="7"/>
      <c r="E50" s="7" t="s">
        <v>69</v>
      </c>
      <c r="F50" s="7"/>
      <c r="G50" s="7"/>
      <c r="H50" s="7"/>
      <c r="I50" s="9">
        <f>ROUND(SUM(I48:I49),5)</f>
        <v>347.49</v>
      </c>
      <c r="J50" s="9"/>
      <c r="K50" s="9">
        <f>ROUND(SUM(K48:K49),5)</f>
        <v>334.42</v>
      </c>
      <c r="L50" s="9"/>
      <c r="M50" s="9">
        <f>ROUND((I50-K50),5)</f>
        <v>13.07</v>
      </c>
      <c r="N50" s="7"/>
      <c r="O50" s="24">
        <f>ROUND(IF(I50=0, IF(K50=0, 0, SIGN(-K50)), IF(K50=0, SIGN(I50), (I50-K50)/ABS(K50))),5)</f>
        <v>3.9079999999999997E-2</v>
      </c>
    </row>
    <row r="51" spans="1:15" ht="30" customHeight="1" x14ac:dyDescent="0.25">
      <c r="A51" s="7"/>
      <c r="B51" s="7"/>
      <c r="C51" s="7"/>
      <c r="D51" s="7"/>
      <c r="E51" s="7" t="s">
        <v>70</v>
      </c>
      <c r="F51" s="7"/>
      <c r="G51" s="7"/>
      <c r="H51" s="7"/>
      <c r="I51" s="9"/>
      <c r="J51" s="9"/>
      <c r="K51" s="9"/>
      <c r="L51" s="9"/>
      <c r="M51" s="9"/>
      <c r="N51" s="7"/>
      <c r="O51" s="24"/>
    </row>
    <row r="52" spans="1:15" ht="15.75" x14ac:dyDescent="0.25">
      <c r="A52" s="7"/>
      <c r="B52" s="7"/>
      <c r="C52" s="7"/>
      <c r="D52" s="7"/>
      <c r="E52" s="7"/>
      <c r="F52" s="7" t="s">
        <v>71</v>
      </c>
      <c r="G52" s="7"/>
      <c r="H52" s="7"/>
      <c r="I52" s="9">
        <v>2644.26</v>
      </c>
      <c r="J52" s="9"/>
      <c r="K52" s="9">
        <v>1978.65</v>
      </c>
      <c r="L52" s="9"/>
      <c r="M52" s="9">
        <f>ROUND((I52-K52),5)</f>
        <v>665.61</v>
      </c>
      <c r="N52" s="7"/>
      <c r="O52" s="24">
        <f>ROUND(IF(I52=0, IF(K52=0, 0, SIGN(-K52)), IF(K52=0, SIGN(I52), (I52-K52)/ABS(K52))),5)</f>
        <v>0.33639999999999998</v>
      </c>
    </row>
    <row r="53" spans="1:15" ht="16.5" thickBot="1" x14ac:dyDescent="0.3">
      <c r="A53" s="7"/>
      <c r="B53" s="7"/>
      <c r="C53" s="7"/>
      <c r="D53" s="7"/>
      <c r="E53" s="7"/>
      <c r="F53" s="7" t="s">
        <v>72</v>
      </c>
      <c r="G53" s="7"/>
      <c r="H53" s="7"/>
      <c r="I53" s="11">
        <v>1034.3599999999999</v>
      </c>
      <c r="J53" s="9"/>
      <c r="K53" s="11">
        <v>2729.84</v>
      </c>
      <c r="L53" s="9"/>
      <c r="M53" s="11">
        <f>ROUND((I53-K53),5)</f>
        <v>-1695.48</v>
      </c>
      <c r="N53" s="7"/>
      <c r="O53" s="35">
        <f>ROUND(IF(I53=0, IF(K53=0, 0, SIGN(-K53)), IF(K53=0, SIGN(I53), (I53-K53)/ABS(K53))),5)</f>
        <v>-0.62109000000000003</v>
      </c>
    </row>
    <row r="54" spans="1:15" ht="15.75" x14ac:dyDescent="0.25">
      <c r="A54" s="7"/>
      <c r="B54" s="7"/>
      <c r="C54" s="7"/>
      <c r="D54" s="7"/>
      <c r="E54" s="7" t="s">
        <v>73</v>
      </c>
      <c r="F54" s="7"/>
      <c r="G54" s="7"/>
      <c r="H54" s="7"/>
      <c r="I54" s="9">
        <f>ROUND(SUM(I51:I53),5)</f>
        <v>3678.62</v>
      </c>
      <c r="J54" s="9"/>
      <c r="K54" s="9">
        <f>ROUND(SUM(K51:K53),5)</f>
        <v>4708.49</v>
      </c>
      <c r="L54" s="9"/>
      <c r="M54" s="9">
        <f>ROUND((I54-K54),5)</f>
        <v>-1029.8699999999999</v>
      </c>
      <c r="N54" s="7"/>
      <c r="O54" s="24">
        <f>ROUND(IF(I54=0, IF(K54=0, 0, SIGN(-K54)), IF(K54=0, SIGN(I54), (I54-K54)/ABS(K54))),5)</f>
        <v>-0.21873000000000001</v>
      </c>
    </row>
    <row r="55" spans="1:15" ht="30" customHeight="1" x14ac:dyDescent="0.25">
      <c r="A55" s="7"/>
      <c r="B55" s="7"/>
      <c r="C55" s="7"/>
      <c r="D55" s="7"/>
      <c r="E55" s="7" t="s">
        <v>74</v>
      </c>
      <c r="F55" s="7"/>
      <c r="G55" s="7"/>
      <c r="H55" s="7"/>
      <c r="I55" s="9"/>
      <c r="J55" s="9"/>
      <c r="K55" s="9"/>
      <c r="L55" s="9"/>
      <c r="M55" s="9"/>
      <c r="N55" s="7"/>
      <c r="O55" s="24"/>
    </row>
    <row r="56" spans="1:15" ht="15.75" x14ac:dyDescent="0.25">
      <c r="A56" s="7"/>
      <c r="B56" s="7"/>
      <c r="C56" s="7"/>
      <c r="D56" s="7"/>
      <c r="E56" s="7"/>
      <c r="F56" s="7" t="s">
        <v>152</v>
      </c>
      <c r="G56" s="7"/>
      <c r="H56" s="7"/>
      <c r="I56" s="9">
        <v>1241.71</v>
      </c>
      <c r="J56" s="9"/>
      <c r="K56" s="9">
        <v>1665.72</v>
      </c>
      <c r="L56" s="9"/>
      <c r="M56" s="9">
        <f t="shared" ref="M56:M64" si="4">ROUND((I56-K56),5)</f>
        <v>-424.01</v>
      </c>
      <c r="N56" s="7"/>
      <c r="O56" s="24">
        <f t="shared" ref="O56:O64" si="5">ROUND(IF(I56=0, IF(K56=0, 0, SIGN(-K56)), IF(K56=0, SIGN(I56), (I56-K56)/ABS(K56))),5)</f>
        <v>-0.25455</v>
      </c>
    </row>
    <row r="57" spans="1:15" ht="15.75" x14ac:dyDescent="0.25">
      <c r="A57" s="7"/>
      <c r="B57" s="7"/>
      <c r="C57" s="7"/>
      <c r="D57" s="7"/>
      <c r="E57" s="7"/>
      <c r="F57" s="7" t="s">
        <v>153</v>
      </c>
      <c r="G57" s="7"/>
      <c r="H57" s="7"/>
      <c r="I57" s="9">
        <v>57.2</v>
      </c>
      <c r="J57" s="9"/>
      <c r="K57" s="9">
        <v>0</v>
      </c>
      <c r="L57" s="9"/>
      <c r="M57" s="9">
        <f t="shared" si="4"/>
        <v>57.2</v>
      </c>
      <c r="N57" s="7"/>
      <c r="O57" s="24">
        <f t="shared" si="5"/>
        <v>1</v>
      </c>
    </row>
    <row r="58" spans="1:15" ht="15.75" x14ac:dyDescent="0.25">
      <c r="A58" s="7"/>
      <c r="B58" s="7"/>
      <c r="C58" s="7"/>
      <c r="D58" s="7"/>
      <c r="E58" s="7"/>
      <c r="F58" s="7" t="s">
        <v>75</v>
      </c>
      <c r="G58" s="7"/>
      <c r="H58" s="7"/>
      <c r="I58" s="9">
        <v>0</v>
      </c>
      <c r="J58" s="9"/>
      <c r="K58" s="9">
        <v>145.16999999999999</v>
      </c>
      <c r="L58" s="9"/>
      <c r="M58" s="9">
        <f t="shared" si="4"/>
        <v>-145.16999999999999</v>
      </c>
      <c r="N58" s="7"/>
      <c r="O58" s="24">
        <f t="shared" si="5"/>
        <v>-1</v>
      </c>
    </row>
    <row r="59" spans="1:15" ht="15.75" x14ac:dyDescent="0.25">
      <c r="A59" s="7"/>
      <c r="B59" s="7"/>
      <c r="C59" s="7"/>
      <c r="D59" s="7"/>
      <c r="E59" s="7"/>
      <c r="F59" s="7" t="s">
        <v>76</v>
      </c>
      <c r="G59" s="7"/>
      <c r="H59" s="7"/>
      <c r="I59" s="9">
        <v>729.26</v>
      </c>
      <c r="J59" s="9"/>
      <c r="K59" s="9">
        <v>1282.27</v>
      </c>
      <c r="L59" s="9"/>
      <c r="M59" s="9">
        <f t="shared" si="4"/>
        <v>-553.01</v>
      </c>
      <c r="N59" s="7"/>
      <c r="O59" s="24">
        <f t="shared" si="5"/>
        <v>-0.43126999999999999</v>
      </c>
    </row>
    <row r="60" spans="1:15" ht="15.75" x14ac:dyDescent="0.25">
      <c r="A60" s="7"/>
      <c r="B60" s="7"/>
      <c r="C60" s="7"/>
      <c r="D60" s="7"/>
      <c r="E60" s="7"/>
      <c r="F60" s="7" t="s">
        <v>77</v>
      </c>
      <c r="G60" s="7"/>
      <c r="H60" s="7"/>
      <c r="I60" s="9">
        <v>541.33000000000004</v>
      </c>
      <c r="J60" s="9"/>
      <c r="K60" s="9">
        <v>2641</v>
      </c>
      <c r="L60" s="9"/>
      <c r="M60" s="9">
        <f t="shared" si="4"/>
        <v>-2099.67</v>
      </c>
      <c r="N60" s="7"/>
      <c r="O60" s="24">
        <f t="shared" si="5"/>
        <v>-0.79503000000000001</v>
      </c>
    </row>
    <row r="61" spans="1:15" ht="15.75" x14ac:dyDescent="0.25">
      <c r="A61" s="7"/>
      <c r="B61" s="7"/>
      <c r="C61" s="7"/>
      <c r="D61" s="7"/>
      <c r="E61" s="7"/>
      <c r="F61" s="7" t="s">
        <v>78</v>
      </c>
      <c r="G61" s="7"/>
      <c r="H61" s="7"/>
      <c r="I61" s="9">
        <v>0</v>
      </c>
      <c r="J61" s="9"/>
      <c r="K61" s="9">
        <v>1.41</v>
      </c>
      <c r="L61" s="9"/>
      <c r="M61" s="9">
        <f t="shared" si="4"/>
        <v>-1.41</v>
      </c>
      <c r="N61" s="7"/>
      <c r="O61" s="24">
        <f t="shared" si="5"/>
        <v>-1</v>
      </c>
    </row>
    <row r="62" spans="1:15" ht="15.75" x14ac:dyDescent="0.25">
      <c r="A62" s="7"/>
      <c r="B62" s="7"/>
      <c r="C62" s="7"/>
      <c r="D62" s="7"/>
      <c r="E62" s="7"/>
      <c r="F62" s="7" t="s">
        <v>79</v>
      </c>
      <c r="G62" s="7"/>
      <c r="H62" s="7"/>
      <c r="I62" s="9">
        <v>34.159999999999997</v>
      </c>
      <c r="J62" s="9"/>
      <c r="K62" s="9">
        <v>33.21</v>
      </c>
      <c r="L62" s="9"/>
      <c r="M62" s="9">
        <f t="shared" si="4"/>
        <v>0.95</v>
      </c>
      <c r="N62" s="7"/>
      <c r="O62" s="24">
        <f t="shared" si="5"/>
        <v>2.861E-2</v>
      </c>
    </row>
    <row r="63" spans="1:15" ht="16.5" thickBot="1" x14ac:dyDescent="0.3">
      <c r="A63" s="7"/>
      <c r="B63" s="7"/>
      <c r="C63" s="7"/>
      <c r="D63" s="7"/>
      <c r="E63" s="7"/>
      <c r="F63" s="7" t="s">
        <v>137</v>
      </c>
      <c r="G63" s="7"/>
      <c r="H63" s="7"/>
      <c r="I63" s="11">
        <v>0</v>
      </c>
      <c r="J63" s="9"/>
      <c r="K63" s="11">
        <v>500</v>
      </c>
      <c r="L63" s="9"/>
      <c r="M63" s="11">
        <f t="shared" si="4"/>
        <v>-500</v>
      </c>
      <c r="N63" s="7"/>
      <c r="O63" s="35">
        <f t="shared" si="5"/>
        <v>-1</v>
      </c>
    </row>
    <row r="64" spans="1:15" ht="15.75" x14ac:dyDescent="0.25">
      <c r="A64" s="7"/>
      <c r="B64" s="7"/>
      <c r="C64" s="7"/>
      <c r="D64" s="7"/>
      <c r="E64" s="7" t="s">
        <v>80</v>
      </c>
      <c r="F64" s="7"/>
      <c r="G64" s="7"/>
      <c r="H64" s="7"/>
      <c r="I64" s="9">
        <f>ROUND(SUM(I55:I63),5)</f>
        <v>2603.66</v>
      </c>
      <c r="J64" s="9"/>
      <c r="K64" s="9">
        <f>ROUND(SUM(K55:K63),5)</f>
        <v>6268.78</v>
      </c>
      <c r="L64" s="9"/>
      <c r="M64" s="9">
        <f t="shared" si="4"/>
        <v>-3665.12</v>
      </c>
      <c r="N64" s="7"/>
      <c r="O64" s="24">
        <f t="shared" si="5"/>
        <v>-0.58465999999999996</v>
      </c>
    </row>
    <row r="65" spans="1:15" ht="30" customHeight="1" x14ac:dyDescent="0.25">
      <c r="A65" s="7"/>
      <c r="B65" s="7"/>
      <c r="C65" s="7"/>
      <c r="D65" s="7"/>
      <c r="E65" s="7" t="s">
        <v>81</v>
      </c>
      <c r="F65" s="7"/>
      <c r="G65" s="7"/>
      <c r="H65" s="7"/>
      <c r="I65" s="9"/>
      <c r="J65" s="9"/>
      <c r="K65" s="9"/>
      <c r="L65" s="9"/>
      <c r="M65" s="9"/>
      <c r="N65" s="7"/>
      <c r="O65" s="24"/>
    </row>
    <row r="66" spans="1:15" ht="15.75" x14ac:dyDescent="0.25">
      <c r="A66" s="7"/>
      <c r="B66" s="7"/>
      <c r="C66" s="7"/>
      <c r="D66" s="7"/>
      <c r="E66" s="7"/>
      <c r="F66" s="7" t="s">
        <v>82</v>
      </c>
      <c r="G66" s="7"/>
      <c r="H66" s="7"/>
      <c r="I66" s="9">
        <v>53050.84</v>
      </c>
      <c r="J66" s="9"/>
      <c r="K66" s="9">
        <v>52310.71</v>
      </c>
      <c r="L66" s="9"/>
      <c r="M66" s="9">
        <f>ROUND((I66-K66),5)</f>
        <v>740.13</v>
      </c>
      <c r="N66" s="7"/>
      <c r="O66" s="24">
        <f>ROUND(IF(I66=0, IF(K66=0, 0, SIGN(-K66)), IF(K66=0, SIGN(I66), (I66-K66)/ABS(K66))),5)</f>
        <v>1.4149999999999999E-2</v>
      </c>
    </row>
    <row r="67" spans="1:15" ht="15.75" x14ac:dyDescent="0.25">
      <c r="A67" s="7"/>
      <c r="B67" s="7"/>
      <c r="C67" s="7"/>
      <c r="D67" s="7"/>
      <c r="E67" s="7"/>
      <c r="F67" s="7" t="s">
        <v>83</v>
      </c>
      <c r="G67" s="7"/>
      <c r="H67" s="7"/>
      <c r="I67" s="9"/>
      <c r="J67" s="9"/>
      <c r="K67" s="9"/>
      <c r="L67" s="9"/>
      <c r="M67" s="9"/>
      <c r="N67" s="7"/>
      <c r="O67" s="24"/>
    </row>
    <row r="68" spans="1:15" ht="15.75" x14ac:dyDescent="0.25">
      <c r="A68" s="7"/>
      <c r="B68" s="7"/>
      <c r="C68" s="7"/>
      <c r="D68" s="7"/>
      <c r="E68" s="7"/>
      <c r="F68" s="7"/>
      <c r="G68" s="7" t="s">
        <v>84</v>
      </c>
      <c r="H68" s="7"/>
      <c r="I68" s="9">
        <v>1835</v>
      </c>
      <c r="J68" s="9"/>
      <c r="K68" s="9">
        <v>0</v>
      </c>
      <c r="L68" s="9"/>
      <c r="M68" s="9">
        <f t="shared" ref="M68:M77" si="6">ROUND((I68-K68),5)</f>
        <v>1835</v>
      </c>
      <c r="N68" s="7"/>
      <c r="O68" s="24">
        <f t="shared" ref="O68:O77" si="7">ROUND(IF(I68=0, IF(K68=0, 0, SIGN(-K68)), IF(K68=0, SIGN(I68), (I68-K68)/ABS(K68))),5)</f>
        <v>1</v>
      </c>
    </row>
    <row r="69" spans="1:15" ht="15.75" x14ac:dyDescent="0.25">
      <c r="A69" s="7"/>
      <c r="B69" s="7"/>
      <c r="C69" s="7"/>
      <c r="D69" s="7"/>
      <c r="E69" s="7"/>
      <c r="F69" s="7"/>
      <c r="G69" s="7" t="s">
        <v>85</v>
      </c>
      <c r="H69" s="7"/>
      <c r="I69" s="9">
        <v>3127.64</v>
      </c>
      <c r="J69" s="9"/>
      <c r="K69" s="9">
        <v>3544.47</v>
      </c>
      <c r="L69" s="9"/>
      <c r="M69" s="9">
        <f t="shared" si="6"/>
        <v>-416.83</v>
      </c>
      <c r="N69" s="7"/>
      <c r="O69" s="24">
        <f t="shared" si="7"/>
        <v>-0.1176</v>
      </c>
    </row>
    <row r="70" spans="1:15" ht="15.75" x14ac:dyDescent="0.25">
      <c r="A70" s="7"/>
      <c r="B70" s="7"/>
      <c r="C70" s="7"/>
      <c r="D70" s="7"/>
      <c r="E70" s="7"/>
      <c r="F70" s="7"/>
      <c r="G70" s="7" t="s">
        <v>86</v>
      </c>
      <c r="H70" s="7"/>
      <c r="I70" s="9">
        <v>345.45</v>
      </c>
      <c r="J70" s="9"/>
      <c r="K70" s="9">
        <v>718.77</v>
      </c>
      <c r="L70" s="9"/>
      <c r="M70" s="9">
        <f t="shared" si="6"/>
        <v>-373.32</v>
      </c>
      <c r="N70" s="7"/>
      <c r="O70" s="24">
        <f t="shared" si="7"/>
        <v>-0.51939000000000002</v>
      </c>
    </row>
    <row r="71" spans="1:15" ht="15.75" x14ac:dyDescent="0.25">
      <c r="A71" s="7"/>
      <c r="B71" s="7"/>
      <c r="C71" s="7"/>
      <c r="D71" s="7"/>
      <c r="E71" s="7"/>
      <c r="F71" s="7"/>
      <c r="G71" s="7" t="s">
        <v>87</v>
      </c>
      <c r="H71" s="7"/>
      <c r="I71" s="9">
        <v>1278.22</v>
      </c>
      <c r="J71" s="9"/>
      <c r="K71" s="9">
        <v>2332.35</v>
      </c>
      <c r="L71" s="9"/>
      <c r="M71" s="9">
        <f t="shared" si="6"/>
        <v>-1054.1300000000001</v>
      </c>
      <c r="N71" s="7"/>
      <c r="O71" s="24">
        <f t="shared" si="7"/>
        <v>-0.45195999999999997</v>
      </c>
    </row>
    <row r="72" spans="1:15" ht="15.75" x14ac:dyDescent="0.25">
      <c r="A72" s="7"/>
      <c r="B72" s="7"/>
      <c r="C72" s="7"/>
      <c r="D72" s="7"/>
      <c r="E72" s="7"/>
      <c r="F72" s="7"/>
      <c r="G72" s="7" t="s">
        <v>139</v>
      </c>
      <c r="H72" s="7"/>
      <c r="I72" s="9">
        <v>54.97</v>
      </c>
      <c r="J72" s="9"/>
      <c r="K72" s="9">
        <v>23.45</v>
      </c>
      <c r="L72" s="9"/>
      <c r="M72" s="9">
        <f t="shared" si="6"/>
        <v>31.52</v>
      </c>
      <c r="N72" s="7"/>
      <c r="O72" s="24">
        <f t="shared" si="7"/>
        <v>1.3441399999999999</v>
      </c>
    </row>
    <row r="73" spans="1:15" ht="15.75" x14ac:dyDescent="0.25">
      <c r="A73" s="7"/>
      <c r="B73" s="7"/>
      <c r="C73" s="7"/>
      <c r="D73" s="7"/>
      <c r="E73" s="7"/>
      <c r="F73" s="7"/>
      <c r="G73" s="7" t="s">
        <v>88</v>
      </c>
      <c r="H73" s="7"/>
      <c r="I73" s="9">
        <v>4020.62</v>
      </c>
      <c r="J73" s="9"/>
      <c r="K73" s="9">
        <v>4001.75</v>
      </c>
      <c r="L73" s="9"/>
      <c r="M73" s="9">
        <f t="shared" si="6"/>
        <v>18.87</v>
      </c>
      <c r="N73" s="7"/>
      <c r="O73" s="24">
        <f t="shared" si="7"/>
        <v>4.7200000000000002E-3</v>
      </c>
    </row>
    <row r="74" spans="1:15" ht="15.75" x14ac:dyDescent="0.25">
      <c r="A74" s="7"/>
      <c r="B74" s="7"/>
      <c r="C74" s="7"/>
      <c r="D74" s="7"/>
      <c r="E74" s="7"/>
      <c r="F74" s="7"/>
      <c r="G74" s="7" t="s">
        <v>140</v>
      </c>
      <c r="H74" s="7"/>
      <c r="I74" s="9">
        <v>20.350000000000001</v>
      </c>
      <c r="J74" s="9"/>
      <c r="K74" s="9">
        <v>2771.96</v>
      </c>
      <c r="L74" s="9"/>
      <c r="M74" s="9">
        <f t="shared" si="6"/>
        <v>-2751.61</v>
      </c>
      <c r="N74" s="7"/>
      <c r="O74" s="24">
        <f t="shared" si="7"/>
        <v>-0.99265999999999999</v>
      </c>
    </row>
    <row r="75" spans="1:15" ht="16.5" thickBot="1" x14ac:dyDescent="0.3">
      <c r="A75" s="7"/>
      <c r="B75" s="7"/>
      <c r="C75" s="7"/>
      <c r="D75" s="7"/>
      <c r="E75" s="7"/>
      <c r="F75" s="7"/>
      <c r="G75" s="7" t="s">
        <v>89</v>
      </c>
      <c r="H75" s="7"/>
      <c r="I75" s="13">
        <v>67.11</v>
      </c>
      <c r="J75" s="9"/>
      <c r="K75" s="13">
        <v>67.12</v>
      </c>
      <c r="L75" s="9"/>
      <c r="M75" s="13">
        <f t="shared" si="6"/>
        <v>-0.01</v>
      </c>
      <c r="N75" s="7"/>
      <c r="O75" s="36">
        <f t="shared" si="7"/>
        <v>-1.4999999999999999E-4</v>
      </c>
    </row>
    <row r="76" spans="1:15" ht="16.5" thickBot="1" x14ac:dyDescent="0.3">
      <c r="A76" s="7"/>
      <c r="B76" s="7"/>
      <c r="C76" s="7"/>
      <c r="D76" s="7"/>
      <c r="E76" s="7"/>
      <c r="F76" s="7" t="s">
        <v>90</v>
      </c>
      <c r="G76" s="7"/>
      <c r="H76" s="7"/>
      <c r="I76" s="14">
        <f>ROUND(SUM(I67:I75),5)</f>
        <v>10749.36</v>
      </c>
      <c r="J76" s="9"/>
      <c r="K76" s="14">
        <f>ROUND(SUM(K67:K75),5)</f>
        <v>13459.87</v>
      </c>
      <c r="L76" s="9"/>
      <c r="M76" s="14">
        <f t="shared" si="6"/>
        <v>-2710.51</v>
      </c>
      <c r="N76" s="7"/>
      <c r="O76" s="37">
        <f t="shared" si="7"/>
        <v>-0.20138</v>
      </c>
    </row>
    <row r="77" spans="1:15" ht="30" customHeight="1" x14ac:dyDescent="0.25">
      <c r="A77" s="7"/>
      <c r="B77" s="7"/>
      <c r="C77" s="7"/>
      <c r="D77" s="7"/>
      <c r="E77" s="7" t="s">
        <v>91</v>
      </c>
      <c r="F77" s="7"/>
      <c r="G77" s="7"/>
      <c r="H77" s="7"/>
      <c r="I77" s="9">
        <f>ROUND(SUM(I65:I66)+I76,5)</f>
        <v>63800.2</v>
      </c>
      <c r="J77" s="9"/>
      <c r="K77" s="9">
        <f>ROUND(SUM(K65:K66)+K76,5)</f>
        <v>65770.58</v>
      </c>
      <c r="L77" s="9"/>
      <c r="M77" s="9">
        <f t="shared" si="6"/>
        <v>-1970.38</v>
      </c>
      <c r="N77" s="7"/>
      <c r="O77" s="24">
        <f t="shared" si="7"/>
        <v>-2.9960000000000001E-2</v>
      </c>
    </row>
    <row r="78" spans="1:15" ht="30" customHeight="1" x14ac:dyDescent="0.25">
      <c r="A78" s="7"/>
      <c r="B78" s="7"/>
      <c r="C78" s="7"/>
      <c r="D78" s="7"/>
      <c r="E78" s="7" t="s">
        <v>92</v>
      </c>
      <c r="F78" s="7"/>
      <c r="G78" s="7"/>
      <c r="H78" s="7"/>
      <c r="I78" s="9"/>
      <c r="J78" s="9"/>
      <c r="K78" s="9"/>
      <c r="L78" s="9"/>
      <c r="M78" s="9"/>
      <c r="N78" s="7"/>
      <c r="O78" s="24"/>
    </row>
    <row r="79" spans="1:15" ht="15.75" x14ac:dyDescent="0.25">
      <c r="A79" s="7"/>
      <c r="B79" s="7"/>
      <c r="C79" s="7"/>
      <c r="D79" s="7"/>
      <c r="E79" s="7"/>
      <c r="F79" s="7" t="s">
        <v>93</v>
      </c>
      <c r="G79" s="7"/>
      <c r="H79" s="7"/>
      <c r="I79" s="9">
        <v>83223.03</v>
      </c>
      <c r="J79" s="9"/>
      <c r="K79" s="9">
        <v>63300.87</v>
      </c>
      <c r="L79" s="9"/>
      <c r="M79" s="9">
        <f>ROUND((I79-K79),5)</f>
        <v>19922.16</v>
      </c>
      <c r="N79" s="7"/>
      <c r="O79" s="24">
        <f>ROUND(IF(I79=0, IF(K79=0, 0, SIGN(-K79)), IF(K79=0, SIGN(I79), (I79-K79)/ABS(K79))),5)</f>
        <v>0.31472</v>
      </c>
    </row>
    <row r="80" spans="1:15" ht="15.75" x14ac:dyDescent="0.25">
      <c r="A80" s="7"/>
      <c r="B80" s="7"/>
      <c r="C80" s="7"/>
      <c r="D80" s="7"/>
      <c r="E80" s="7"/>
      <c r="F80" s="7" t="s">
        <v>260</v>
      </c>
      <c r="G80" s="7"/>
      <c r="H80" s="7"/>
      <c r="I80" s="9">
        <v>1222.56</v>
      </c>
      <c r="J80" s="9"/>
      <c r="K80" s="9">
        <v>0</v>
      </c>
      <c r="L80" s="9"/>
      <c r="M80" s="9">
        <f>ROUND((I80-K80),5)</f>
        <v>1222.56</v>
      </c>
      <c r="N80" s="7"/>
      <c r="O80" s="24">
        <f>ROUND(IF(I80=0, IF(K80=0, 0, SIGN(-K80)), IF(K80=0, SIGN(I80), (I80-K80)/ABS(K80))),5)</f>
        <v>1</v>
      </c>
    </row>
    <row r="81" spans="1:15" ht="16.5" thickBot="1" x14ac:dyDescent="0.3">
      <c r="A81" s="7"/>
      <c r="B81" s="7"/>
      <c r="C81" s="7"/>
      <c r="D81" s="7"/>
      <c r="E81" s="7"/>
      <c r="F81" s="7" t="s">
        <v>94</v>
      </c>
      <c r="G81" s="7"/>
      <c r="H81" s="7"/>
      <c r="I81" s="11">
        <v>2976.8</v>
      </c>
      <c r="J81" s="9"/>
      <c r="K81" s="11">
        <v>500</v>
      </c>
      <c r="L81" s="9"/>
      <c r="M81" s="11">
        <f>ROUND((I81-K81),5)</f>
        <v>2476.8000000000002</v>
      </c>
      <c r="N81" s="7"/>
      <c r="O81" s="35">
        <f>ROUND(IF(I81=0, IF(K81=0, 0, SIGN(-K81)), IF(K81=0, SIGN(I81), (I81-K81)/ABS(K81))),5)</f>
        <v>4.9535999999999998</v>
      </c>
    </row>
    <row r="82" spans="1:15" ht="15.75" x14ac:dyDescent="0.25">
      <c r="A82" s="7"/>
      <c r="B82" s="7"/>
      <c r="C82" s="7"/>
      <c r="D82" s="7"/>
      <c r="E82" s="7" t="s">
        <v>95</v>
      </c>
      <c r="F82" s="7"/>
      <c r="G82" s="7"/>
      <c r="H82" s="7"/>
      <c r="I82" s="9">
        <f>ROUND(SUM(I78:I81),5)</f>
        <v>87422.39</v>
      </c>
      <c r="J82" s="9"/>
      <c r="K82" s="9">
        <f>ROUND(SUM(K78:K81),5)</f>
        <v>63800.87</v>
      </c>
      <c r="L82" s="9"/>
      <c r="M82" s="9">
        <f>ROUND((I82-K82),5)</f>
        <v>23621.52</v>
      </c>
      <c r="N82" s="7"/>
      <c r="O82" s="24">
        <f>ROUND(IF(I82=0, IF(K82=0, 0, SIGN(-K82)), IF(K82=0, SIGN(I82), (I82-K82)/ABS(K82))),5)</f>
        <v>0.37024000000000001</v>
      </c>
    </row>
    <row r="83" spans="1:15" ht="30" customHeight="1" x14ac:dyDescent="0.25">
      <c r="A83" s="7"/>
      <c r="B83" s="7"/>
      <c r="C83" s="7"/>
      <c r="D83" s="7"/>
      <c r="E83" s="7" t="s">
        <v>96</v>
      </c>
      <c r="F83" s="7"/>
      <c r="G83" s="7"/>
      <c r="H83" s="7"/>
      <c r="I83" s="9">
        <v>12937.01</v>
      </c>
      <c r="J83" s="9"/>
      <c r="K83" s="9">
        <v>5102.6000000000004</v>
      </c>
      <c r="L83" s="9"/>
      <c r="M83" s="9">
        <f>ROUND((I83-K83),5)</f>
        <v>7834.41</v>
      </c>
      <c r="N83" s="7"/>
      <c r="O83" s="24">
        <f>ROUND(IF(I83=0, IF(K83=0, 0, SIGN(-K83)), IF(K83=0, SIGN(I83), (I83-K83)/ABS(K83))),5)</f>
        <v>1.53538</v>
      </c>
    </row>
    <row r="84" spans="1:15" ht="15.75" x14ac:dyDescent="0.25">
      <c r="A84" s="7"/>
      <c r="B84" s="7"/>
      <c r="C84" s="7"/>
      <c r="D84" s="7"/>
      <c r="E84" s="7" t="s">
        <v>97</v>
      </c>
      <c r="F84" s="7"/>
      <c r="G84" s="7"/>
      <c r="H84" s="7"/>
      <c r="I84" s="9"/>
      <c r="J84" s="9"/>
      <c r="K84" s="9"/>
      <c r="L84" s="9"/>
      <c r="M84" s="9"/>
      <c r="N84" s="7"/>
      <c r="O84" s="24"/>
    </row>
    <row r="85" spans="1:15" ht="15.75" x14ac:dyDescent="0.25">
      <c r="A85" s="7"/>
      <c r="B85" s="7"/>
      <c r="C85" s="7"/>
      <c r="D85" s="7"/>
      <c r="E85" s="7"/>
      <c r="F85" s="7" t="s">
        <v>98</v>
      </c>
      <c r="G85" s="7"/>
      <c r="H85" s="7"/>
      <c r="I85" s="9">
        <v>14990</v>
      </c>
      <c r="J85" s="9"/>
      <c r="K85" s="9">
        <v>6900</v>
      </c>
      <c r="L85" s="9"/>
      <c r="M85" s="9">
        <f>ROUND((I85-K85),5)</f>
        <v>8090</v>
      </c>
      <c r="N85" s="7"/>
      <c r="O85" s="24">
        <f>ROUND(IF(I85=0, IF(K85=0, 0, SIGN(-K85)), IF(K85=0, SIGN(I85), (I85-K85)/ABS(K85))),5)</f>
        <v>1.1724600000000001</v>
      </c>
    </row>
    <row r="86" spans="1:15" ht="15.75" x14ac:dyDescent="0.25">
      <c r="A86" s="7"/>
      <c r="B86" s="7"/>
      <c r="C86" s="7"/>
      <c r="D86" s="7"/>
      <c r="E86" s="7"/>
      <c r="F86" s="7" t="s">
        <v>99</v>
      </c>
      <c r="G86" s="7"/>
      <c r="H86" s="7"/>
      <c r="I86" s="9">
        <v>2863.5</v>
      </c>
      <c r="J86" s="9"/>
      <c r="K86" s="9">
        <v>2511.69</v>
      </c>
      <c r="L86" s="9"/>
      <c r="M86" s="9">
        <f>ROUND((I86-K86),5)</f>
        <v>351.81</v>
      </c>
      <c r="N86" s="7"/>
      <c r="O86" s="24">
        <f>ROUND(IF(I86=0, IF(K86=0, 0, SIGN(-K86)), IF(K86=0, SIGN(I86), (I86-K86)/ABS(K86))),5)</f>
        <v>0.14007</v>
      </c>
    </row>
    <row r="87" spans="1:15" ht="15.75" x14ac:dyDescent="0.25">
      <c r="A87" s="7"/>
      <c r="B87" s="7"/>
      <c r="C87" s="7"/>
      <c r="D87" s="7"/>
      <c r="E87" s="7"/>
      <c r="F87" s="7" t="s">
        <v>100</v>
      </c>
      <c r="G87" s="7"/>
      <c r="H87" s="7"/>
      <c r="I87" s="9"/>
      <c r="J87" s="9"/>
      <c r="K87" s="9"/>
      <c r="L87" s="9"/>
      <c r="M87" s="9"/>
      <c r="N87" s="7"/>
      <c r="O87" s="24"/>
    </row>
    <row r="88" spans="1:15" ht="15.75" x14ac:dyDescent="0.25">
      <c r="A88" s="7"/>
      <c r="B88" s="7"/>
      <c r="C88" s="7"/>
      <c r="D88" s="7"/>
      <c r="E88" s="7"/>
      <c r="F88" s="7"/>
      <c r="G88" s="7" t="s">
        <v>141</v>
      </c>
      <c r="H88" s="7"/>
      <c r="I88" s="9">
        <v>0</v>
      </c>
      <c r="J88" s="9"/>
      <c r="K88" s="9">
        <v>1636.25</v>
      </c>
      <c r="L88" s="9"/>
      <c r="M88" s="9">
        <f t="shared" ref="M88:M102" si="8">ROUND((I88-K88),5)</f>
        <v>-1636.25</v>
      </c>
      <c r="N88" s="7"/>
      <c r="O88" s="24">
        <f t="shared" ref="O88:O102" si="9">ROUND(IF(I88=0, IF(K88=0, 0, SIGN(-K88)), IF(K88=0, SIGN(I88), (I88-K88)/ABS(K88))),5)</f>
        <v>-1</v>
      </c>
    </row>
    <row r="89" spans="1:15" ht="16.5" thickBot="1" x14ac:dyDescent="0.3">
      <c r="A89" s="7"/>
      <c r="B89" s="7"/>
      <c r="C89" s="7"/>
      <c r="D89" s="7"/>
      <c r="E89" s="7"/>
      <c r="F89" s="7"/>
      <c r="G89" s="7" t="s">
        <v>142</v>
      </c>
      <c r="H89" s="7"/>
      <c r="I89" s="11">
        <v>20530.900000000001</v>
      </c>
      <c r="J89" s="9"/>
      <c r="K89" s="11">
        <v>16452.59</v>
      </c>
      <c r="L89" s="9"/>
      <c r="M89" s="11">
        <f t="shared" si="8"/>
        <v>4078.31</v>
      </c>
      <c r="N89" s="7"/>
      <c r="O89" s="35">
        <f t="shared" si="9"/>
        <v>0.24787999999999999</v>
      </c>
    </row>
    <row r="90" spans="1:15" ht="15.75" x14ac:dyDescent="0.25">
      <c r="A90" s="7"/>
      <c r="B90" s="7"/>
      <c r="C90" s="7"/>
      <c r="D90" s="7"/>
      <c r="E90" s="7"/>
      <c r="F90" s="7" t="s">
        <v>143</v>
      </c>
      <c r="G90" s="7"/>
      <c r="H90" s="7"/>
      <c r="I90" s="9">
        <f>ROUND(SUM(I87:I89),5)</f>
        <v>20530.900000000001</v>
      </c>
      <c r="J90" s="9"/>
      <c r="K90" s="9">
        <f>ROUND(SUM(K87:K89),5)</f>
        <v>18088.84</v>
      </c>
      <c r="L90" s="9"/>
      <c r="M90" s="9">
        <f t="shared" si="8"/>
        <v>2442.06</v>
      </c>
      <c r="N90" s="7"/>
      <c r="O90" s="24">
        <f t="shared" si="9"/>
        <v>0.13500000000000001</v>
      </c>
    </row>
    <row r="91" spans="1:15" ht="30" customHeight="1" x14ac:dyDescent="0.25">
      <c r="A91" s="7"/>
      <c r="B91" s="7"/>
      <c r="C91" s="7"/>
      <c r="D91" s="7"/>
      <c r="E91" s="7"/>
      <c r="F91" s="7" t="s">
        <v>101</v>
      </c>
      <c r="G91" s="7"/>
      <c r="H91" s="7"/>
      <c r="I91" s="9">
        <v>1239</v>
      </c>
      <c r="J91" s="9"/>
      <c r="K91" s="9">
        <v>2478.75</v>
      </c>
      <c r="L91" s="9"/>
      <c r="M91" s="9">
        <f t="shared" si="8"/>
        <v>-1239.75</v>
      </c>
      <c r="N91" s="7"/>
      <c r="O91" s="24">
        <f t="shared" si="9"/>
        <v>-0.50014999999999998</v>
      </c>
    </row>
    <row r="92" spans="1:15" ht="15.75" x14ac:dyDescent="0.25">
      <c r="A92" s="7"/>
      <c r="B92" s="7"/>
      <c r="C92" s="7"/>
      <c r="D92" s="7"/>
      <c r="E92" s="7"/>
      <c r="F92" s="7" t="s">
        <v>102</v>
      </c>
      <c r="G92" s="7"/>
      <c r="H92" s="7"/>
      <c r="I92" s="9">
        <v>237.74</v>
      </c>
      <c r="J92" s="9"/>
      <c r="K92" s="9">
        <v>257.70999999999998</v>
      </c>
      <c r="L92" s="9"/>
      <c r="M92" s="9">
        <f t="shared" si="8"/>
        <v>-19.97</v>
      </c>
      <c r="N92" s="7"/>
      <c r="O92" s="24">
        <f t="shared" si="9"/>
        <v>-7.7490000000000003E-2</v>
      </c>
    </row>
    <row r="93" spans="1:15" ht="16.5" thickBot="1" x14ac:dyDescent="0.3">
      <c r="A93" s="7"/>
      <c r="B93" s="7"/>
      <c r="C93" s="7"/>
      <c r="D93" s="7"/>
      <c r="E93" s="7"/>
      <c r="F93" s="7" t="s">
        <v>103</v>
      </c>
      <c r="G93" s="7"/>
      <c r="H93" s="7"/>
      <c r="I93" s="11">
        <v>1830.28</v>
      </c>
      <c r="J93" s="9"/>
      <c r="K93" s="11">
        <v>0</v>
      </c>
      <c r="L93" s="9"/>
      <c r="M93" s="11">
        <f t="shared" si="8"/>
        <v>1830.28</v>
      </c>
      <c r="N93" s="7"/>
      <c r="O93" s="35">
        <f t="shared" si="9"/>
        <v>1</v>
      </c>
    </row>
    <row r="94" spans="1:15" ht="15.75" x14ac:dyDescent="0.25">
      <c r="A94" s="7"/>
      <c r="B94" s="7"/>
      <c r="C94" s="7"/>
      <c r="D94" s="7"/>
      <c r="E94" s="7" t="s">
        <v>104</v>
      </c>
      <c r="F94" s="7"/>
      <c r="G94" s="7"/>
      <c r="H94" s="7"/>
      <c r="I94" s="9">
        <f>ROUND(SUM(I84:I86)+SUM(I90:I93),5)</f>
        <v>41691.42</v>
      </c>
      <c r="J94" s="9"/>
      <c r="K94" s="9">
        <f>ROUND(SUM(K84:K86)+SUM(K90:K93),5)</f>
        <v>30236.99</v>
      </c>
      <c r="L94" s="9"/>
      <c r="M94" s="9">
        <f t="shared" si="8"/>
        <v>11454.43</v>
      </c>
      <c r="N94" s="7"/>
      <c r="O94" s="24">
        <f t="shared" si="9"/>
        <v>0.37881999999999999</v>
      </c>
    </row>
    <row r="95" spans="1:15" ht="30" customHeight="1" x14ac:dyDescent="0.25">
      <c r="A95" s="7"/>
      <c r="B95" s="7"/>
      <c r="C95" s="7"/>
      <c r="D95" s="7"/>
      <c r="E95" s="7" t="s">
        <v>106</v>
      </c>
      <c r="F95" s="7"/>
      <c r="G95" s="7"/>
      <c r="H95" s="7"/>
      <c r="I95" s="9">
        <v>2869.2</v>
      </c>
      <c r="J95" s="9"/>
      <c r="K95" s="9">
        <v>2697.94</v>
      </c>
      <c r="L95" s="9"/>
      <c r="M95" s="9">
        <f t="shared" si="8"/>
        <v>171.26</v>
      </c>
      <c r="N95" s="7"/>
      <c r="O95" s="24">
        <f t="shared" si="9"/>
        <v>6.3479999999999995E-2</v>
      </c>
    </row>
    <row r="96" spans="1:15" ht="15.75" x14ac:dyDescent="0.25">
      <c r="A96" s="7"/>
      <c r="B96" s="7"/>
      <c r="C96" s="7"/>
      <c r="D96" s="7"/>
      <c r="E96" s="7" t="s">
        <v>107</v>
      </c>
      <c r="F96" s="7"/>
      <c r="G96" s="7"/>
      <c r="H96" s="7"/>
      <c r="I96" s="9">
        <v>0</v>
      </c>
      <c r="J96" s="9"/>
      <c r="K96" s="9">
        <v>750</v>
      </c>
      <c r="L96" s="9"/>
      <c r="M96" s="9">
        <f t="shared" si="8"/>
        <v>-750</v>
      </c>
      <c r="N96" s="7"/>
      <c r="O96" s="24">
        <f t="shared" si="9"/>
        <v>-1</v>
      </c>
    </row>
    <row r="97" spans="1:15" ht="15.75" x14ac:dyDescent="0.25">
      <c r="A97" s="7"/>
      <c r="B97" s="7"/>
      <c r="C97" s="7"/>
      <c r="D97" s="7"/>
      <c r="E97" s="7" t="s">
        <v>108</v>
      </c>
      <c r="F97" s="7"/>
      <c r="G97" s="7"/>
      <c r="H97" s="7"/>
      <c r="I97" s="9">
        <v>301.95999999999998</v>
      </c>
      <c r="J97" s="9"/>
      <c r="K97" s="9">
        <v>338.32</v>
      </c>
      <c r="L97" s="9"/>
      <c r="M97" s="9">
        <f t="shared" si="8"/>
        <v>-36.36</v>
      </c>
      <c r="N97" s="7"/>
      <c r="O97" s="24">
        <f t="shared" si="9"/>
        <v>-0.10747</v>
      </c>
    </row>
    <row r="98" spans="1:15" ht="15.75" x14ac:dyDescent="0.25">
      <c r="A98" s="7"/>
      <c r="B98" s="7"/>
      <c r="C98" s="7"/>
      <c r="D98" s="7"/>
      <c r="E98" s="7" t="s">
        <v>109</v>
      </c>
      <c r="F98" s="7"/>
      <c r="G98" s="7"/>
      <c r="H98" s="7"/>
      <c r="I98" s="9">
        <v>570.97</v>
      </c>
      <c r="J98" s="9"/>
      <c r="K98" s="9">
        <v>892.34</v>
      </c>
      <c r="L98" s="9"/>
      <c r="M98" s="9">
        <f t="shared" si="8"/>
        <v>-321.37</v>
      </c>
      <c r="N98" s="7"/>
      <c r="O98" s="24">
        <f t="shared" si="9"/>
        <v>-0.36014000000000002</v>
      </c>
    </row>
    <row r="99" spans="1:15" ht="15.75" x14ac:dyDescent="0.25">
      <c r="A99" s="7"/>
      <c r="B99" s="7"/>
      <c r="C99" s="7"/>
      <c r="D99" s="7"/>
      <c r="E99" s="7" t="s">
        <v>110</v>
      </c>
      <c r="F99" s="7"/>
      <c r="G99" s="7"/>
      <c r="H99" s="7"/>
      <c r="I99" s="9">
        <v>94.56</v>
      </c>
      <c r="J99" s="9"/>
      <c r="K99" s="9">
        <v>496.15</v>
      </c>
      <c r="L99" s="9"/>
      <c r="M99" s="9">
        <f t="shared" si="8"/>
        <v>-401.59</v>
      </c>
      <c r="N99" s="7"/>
      <c r="O99" s="24">
        <f t="shared" si="9"/>
        <v>-0.80940999999999996</v>
      </c>
    </row>
    <row r="100" spans="1:15" ht="16.5" thickBot="1" x14ac:dyDescent="0.3">
      <c r="A100" s="7"/>
      <c r="B100" s="7"/>
      <c r="C100" s="7"/>
      <c r="D100" s="7"/>
      <c r="E100" s="7" t="s">
        <v>111</v>
      </c>
      <c r="F100" s="7"/>
      <c r="G100" s="7"/>
      <c r="H100" s="7"/>
      <c r="I100" s="13">
        <v>376.23</v>
      </c>
      <c r="J100" s="9"/>
      <c r="K100" s="13">
        <v>0</v>
      </c>
      <c r="L100" s="9"/>
      <c r="M100" s="13">
        <f t="shared" si="8"/>
        <v>376.23</v>
      </c>
      <c r="N100" s="7"/>
      <c r="O100" s="36">
        <f t="shared" si="9"/>
        <v>1</v>
      </c>
    </row>
    <row r="101" spans="1:15" ht="16.5" thickBot="1" x14ac:dyDescent="0.3">
      <c r="A101" s="7"/>
      <c r="B101" s="7"/>
      <c r="C101" s="7"/>
      <c r="D101" s="7" t="s">
        <v>112</v>
      </c>
      <c r="E101" s="7"/>
      <c r="F101" s="7"/>
      <c r="G101" s="7"/>
      <c r="H101" s="7"/>
      <c r="I101" s="14">
        <f>ROUND(SUM(I40:I43)+I47+I50+I54+I64+I77+SUM(I82:I83)+SUM(I94:I100),5)</f>
        <v>227275.46</v>
      </c>
      <c r="J101" s="9"/>
      <c r="K101" s="14">
        <f>ROUND(SUM(K40:K43)+K47+K50+K54+K64+K77+SUM(K82:K83)+SUM(K94:K100),5)</f>
        <v>190702.59</v>
      </c>
      <c r="L101" s="9"/>
      <c r="M101" s="14">
        <f t="shared" si="8"/>
        <v>36572.870000000003</v>
      </c>
      <c r="N101" s="7"/>
      <c r="O101" s="37">
        <f t="shared" si="9"/>
        <v>0.19178000000000001</v>
      </c>
    </row>
    <row r="102" spans="1:15" ht="30" customHeight="1" x14ac:dyDescent="0.25">
      <c r="A102" s="7"/>
      <c r="B102" s="7" t="s">
        <v>113</v>
      </c>
      <c r="C102" s="7"/>
      <c r="D102" s="7"/>
      <c r="E102" s="7"/>
      <c r="F102" s="7"/>
      <c r="G102" s="7"/>
      <c r="H102" s="7"/>
      <c r="I102" s="9">
        <f>ROUND(I6+I39-I101,5)</f>
        <v>7543.4</v>
      </c>
      <c r="J102" s="9"/>
      <c r="K102" s="9">
        <f>ROUND(K6+K39-K101,5)</f>
        <v>91197.61</v>
      </c>
      <c r="L102" s="9"/>
      <c r="M102" s="9">
        <f t="shared" si="8"/>
        <v>-83654.210000000006</v>
      </c>
      <c r="N102" s="7"/>
      <c r="O102" s="24">
        <f t="shared" si="9"/>
        <v>-0.91729000000000005</v>
      </c>
    </row>
    <row r="103" spans="1:15" ht="30" customHeight="1" x14ac:dyDescent="0.25">
      <c r="A103" s="7"/>
      <c r="B103" s="7" t="s">
        <v>114</v>
      </c>
      <c r="C103" s="7"/>
      <c r="D103" s="7"/>
      <c r="E103" s="7"/>
      <c r="F103" s="7"/>
      <c r="G103" s="7"/>
      <c r="H103" s="7"/>
      <c r="I103" s="9"/>
      <c r="J103" s="9"/>
      <c r="K103" s="9"/>
      <c r="L103" s="9"/>
      <c r="M103" s="9"/>
      <c r="N103" s="7"/>
      <c r="O103" s="24"/>
    </row>
    <row r="104" spans="1:15" ht="15.75" x14ac:dyDescent="0.25">
      <c r="A104" s="7"/>
      <c r="B104" s="7"/>
      <c r="C104" s="7" t="s">
        <v>115</v>
      </c>
      <c r="D104" s="7"/>
      <c r="E104" s="7"/>
      <c r="F104" s="7"/>
      <c r="G104" s="7"/>
      <c r="H104" s="7"/>
      <c r="I104" s="9"/>
      <c r="J104" s="9"/>
      <c r="K104" s="9"/>
      <c r="L104" s="9"/>
      <c r="M104" s="9"/>
      <c r="N104" s="7"/>
      <c r="O104" s="24"/>
    </row>
    <row r="105" spans="1:15" ht="15.75" x14ac:dyDescent="0.25">
      <c r="A105" s="7"/>
      <c r="B105" s="7"/>
      <c r="C105" s="7"/>
      <c r="D105" s="7" t="s">
        <v>116</v>
      </c>
      <c r="E105" s="7"/>
      <c r="F105" s="7"/>
      <c r="G105" s="7"/>
      <c r="H105" s="7"/>
      <c r="I105" s="9"/>
      <c r="J105" s="9"/>
      <c r="K105" s="9"/>
      <c r="L105" s="9"/>
      <c r="M105" s="9"/>
      <c r="N105" s="7"/>
      <c r="O105" s="24"/>
    </row>
    <row r="106" spans="1:15" ht="15.75" x14ac:dyDescent="0.25">
      <c r="A106" s="7"/>
      <c r="B106" s="7"/>
      <c r="C106" s="7"/>
      <c r="D106" s="7"/>
      <c r="E106" s="7" t="s">
        <v>117</v>
      </c>
      <c r="F106" s="7"/>
      <c r="G106" s="7"/>
      <c r="H106" s="7"/>
      <c r="I106" s="9">
        <v>-11088</v>
      </c>
      <c r="J106" s="9"/>
      <c r="K106" s="9">
        <v>-5544</v>
      </c>
      <c r="L106" s="9"/>
      <c r="M106" s="9">
        <f>ROUND((I106-K106),5)</f>
        <v>-5544</v>
      </c>
      <c r="N106" s="7"/>
      <c r="O106" s="24">
        <f>ROUND(IF(I106=0, IF(K106=0, 0, SIGN(-K106)), IF(K106=0, SIGN(I106), (I106-K106)/ABS(K106))),5)</f>
        <v>-1</v>
      </c>
    </row>
    <row r="107" spans="1:15" ht="16.5" thickBot="1" x14ac:dyDescent="0.3">
      <c r="A107" s="7"/>
      <c r="B107" s="7"/>
      <c r="C107" s="7"/>
      <c r="D107" s="7"/>
      <c r="E107" s="7" t="s">
        <v>118</v>
      </c>
      <c r="F107" s="7"/>
      <c r="G107" s="7"/>
      <c r="H107" s="7"/>
      <c r="I107" s="11">
        <v>11088</v>
      </c>
      <c r="J107" s="9"/>
      <c r="K107" s="11">
        <v>5544</v>
      </c>
      <c r="L107" s="9"/>
      <c r="M107" s="11">
        <f>ROUND((I107-K107),5)</f>
        <v>5544</v>
      </c>
      <c r="N107" s="7"/>
      <c r="O107" s="35">
        <f>ROUND(IF(I107=0, IF(K107=0, 0, SIGN(-K107)), IF(K107=0, SIGN(I107), (I107-K107)/ABS(K107))),5)</f>
        <v>1</v>
      </c>
    </row>
    <row r="108" spans="1:15" ht="15.75" x14ac:dyDescent="0.25">
      <c r="A108" s="7"/>
      <c r="B108" s="7"/>
      <c r="C108" s="7"/>
      <c r="D108" s="7" t="s">
        <v>119</v>
      </c>
      <c r="E108" s="7"/>
      <c r="F108" s="7"/>
      <c r="G108" s="7"/>
      <c r="H108" s="7"/>
      <c r="I108" s="9">
        <f>ROUND(SUM(I105:I107),5)</f>
        <v>0</v>
      </c>
      <c r="J108" s="9"/>
      <c r="K108" s="9">
        <f>ROUND(SUM(K105:K107),5)</f>
        <v>0</v>
      </c>
      <c r="L108" s="9"/>
      <c r="M108" s="9">
        <f>ROUND((I108-K108),5)</f>
        <v>0</v>
      </c>
      <c r="N108" s="7"/>
      <c r="O108" s="24">
        <f>ROUND(IF(I108=0, IF(K108=0, 0, SIGN(-K108)), IF(K108=0, SIGN(I108), (I108-K108)/ABS(K108))),5)</f>
        <v>0</v>
      </c>
    </row>
    <row r="109" spans="1:15" ht="30" customHeight="1" x14ac:dyDescent="0.25">
      <c r="A109" s="7"/>
      <c r="B109" s="7"/>
      <c r="C109" s="7"/>
      <c r="D109" s="7" t="s">
        <v>120</v>
      </c>
      <c r="E109" s="7"/>
      <c r="F109" s="7"/>
      <c r="G109" s="7"/>
      <c r="H109" s="7"/>
      <c r="I109" s="9"/>
      <c r="J109" s="9"/>
      <c r="K109" s="9"/>
      <c r="L109" s="9"/>
      <c r="M109" s="9"/>
      <c r="N109" s="7"/>
      <c r="O109" s="24"/>
    </row>
    <row r="110" spans="1:15" ht="15.75" x14ac:dyDescent="0.25">
      <c r="A110" s="7"/>
      <c r="B110" s="7"/>
      <c r="C110" s="7"/>
      <c r="D110" s="7"/>
      <c r="E110" s="7" t="s">
        <v>121</v>
      </c>
      <c r="F110" s="7"/>
      <c r="G110" s="7"/>
      <c r="H110" s="7"/>
      <c r="I110" s="9">
        <v>1046.27</v>
      </c>
      <c r="J110" s="9"/>
      <c r="K110" s="9">
        <v>912.75</v>
      </c>
      <c r="L110" s="9"/>
      <c r="M110" s="9">
        <f>ROUND((I110-K110),5)</f>
        <v>133.52000000000001</v>
      </c>
      <c r="N110" s="7"/>
      <c r="O110" s="24">
        <f>ROUND(IF(I110=0, IF(K110=0, 0, SIGN(-K110)), IF(K110=0, SIGN(I110), (I110-K110)/ABS(K110))),5)</f>
        <v>0.14627999999999999</v>
      </c>
    </row>
    <row r="111" spans="1:15" ht="15.75" x14ac:dyDescent="0.25">
      <c r="A111" s="7"/>
      <c r="B111" s="7"/>
      <c r="C111" s="7"/>
      <c r="D111" s="7"/>
      <c r="E111" s="7" t="s">
        <v>154</v>
      </c>
      <c r="F111" s="7"/>
      <c r="G111" s="7"/>
      <c r="H111" s="7"/>
      <c r="I111" s="9">
        <v>121200.36</v>
      </c>
      <c r="J111" s="9"/>
      <c r="K111" s="9">
        <v>0</v>
      </c>
      <c r="L111" s="9"/>
      <c r="M111" s="9">
        <f>ROUND((I111-K111),5)</f>
        <v>121200.36</v>
      </c>
      <c r="N111" s="7"/>
      <c r="O111" s="24">
        <f>ROUND(IF(I111=0, IF(K111=0, 0, SIGN(-K111)), IF(K111=0, SIGN(I111), (I111-K111)/ABS(K111))),5)</f>
        <v>1</v>
      </c>
    </row>
    <row r="112" spans="1:15" ht="15.75" x14ac:dyDescent="0.25">
      <c r="A112" s="7"/>
      <c r="B112" s="7"/>
      <c r="C112" s="7"/>
      <c r="D112" s="7"/>
      <c r="E112" s="7" t="s">
        <v>122</v>
      </c>
      <c r="F112" s="7"/>
      <c r="G112" s="7"/>
      <c r="H112" s="7"/>
      <c r="I112" s="9">
        <v>-114268.45</v>
      </c>
      <c r="J112" s="9"/>
      <c r="K112" s="9">
        <v>18034.009999999998</v>
      </c>
      <c r="L112" s="9"/>
      <c r="M112" s="9">
        <f>ROUND((I112-K112),5)</f>
        <v>-132302.46</v>
      </c>
      <c r="N112" s="7"/>
      <c r="O112" s="24">
        <f>ROUND(IF(I112=0, IF(K112=0, 0, SIGN(-K112)), IF(K112=0, SIGN(I112), (I112-K112)/ABS(K112))),5)</f>
        <v>-7.3362800000000004</v>
      </c>
    </row>
    <row r="113" spans="1:15" ht="16.5" thickBot="1" x14ac:dyDescent="0.3">
      <c r="A113" s="7"/>
      <c r="B113" s="7"/>
      <c r="C113" s="7"/>
      <c r="D113" s="7"/>
      <c r="E113" s="7" t="s">
        <v>123</v>
      </c>
      <c r="F113" s="7"/>
      <c r="G113" s="7"/>
      <c r="H113" s="7"/>
      <c r="I113" s="11">
        <v>-1067.1099999999999</v>
      </c>
      <c r="J113" s="9"/>
      <c r="K113" s="11">
        <v>-4303.5200000000004</v>
      </c>
      <c r="L113" s="9"/>
      <c r="M113" s="11">
        <f>ROUND((I113-K113),5)</f>
        <v>3236.41</v>
      </c>
      <c r="N113" s="7"/>
      <c r="O113" s="35">
        <f>ROUND(IF(I113=0, IF(K113=0, 0, SIGN(-K113)), IF(K113=0, SIGN(I113), (I113-K113)/ABS(K113))),5)</f>
        <v>0.75204000000000004</v>
      </c>
    </row>
    <row r="114" spans="1:15" ht="15.75" x14ac:dyDescent="0.25">
      <c r="A114" s="7"/>
      <c r="B114" s="7"/>
      <c r="C114" s="7"/>
      <c r="D114" s="7" t="s">
        <v>124</v>
      </c>
      <c r="E114" s="7"/>
      <c r="F114" s="7"/>
      <c r="G114" s="7"/>
      <c r="H114" s="7"/>
      <c r="I114" s="9">
        <f>ROUND(SUM(I109:I113),5)</f>
        <v>6911.07</v>
      </c>
      <c r="J114" s="9"/>
      <c r="K114" s="9">
        <f>ROUND(SUM(K109:K113),5)</f>
        <v>14643.24</v>
      </c>
      <c r="L114" s="9"/>
      <c r="M114" s="9">
        <f>ROUND((I114-K114),5)</f>
        <v>-7732.17</v>
      </c>
      <c r="N114" s="7"/>
      <c r="O114" s="24">
        <f>ROUND(IF(I114=0, IF(K114=0, 0, SIGN(-K114)), IF(K114=0, SIGN(I114), (I114-K114)/ABS(K114))),5)</f>
        <v>-0.52803999999999995</v>
      </c>
    </row>
    <row r="115" spans="1:15" ht="30" customHeight="1" x14ac:dyDescent="0.25">
      <c r="A115" s="7"/>
      <c r="B115" s="7"/>
      <c r="C115" s="7"/>
      <c r="D115" s="7" t="s">
        <v>125</v>
      </c>
      <c r="E115" s="7"/>
      <c r="F115" s="7"/>
      <c r="G115" s="7"/>
      <c r="H115" s="7"/>
      <c r="I115" s="9"/>
      <c r="J115" s="9"/>
      <c r="K115" s="9"/>
      <c r="L115" s="9"/>
      <c r="M115" s="9"/>
      <c r="N115" s="7"/>
      <c r="O115" s="24"/>
    </row>
    <row r="116" spans="1:15" ht="15.75" x14ac:dyDescent="0.25">
      <c r="A116" s="7"/>
      <c r="B116" s="7"/>
      <c r="C116" s="7"/>
      <c r="D116" s="7"/>
      <c r="E116" s="7" t="s">
        <v>126</v>
      </c>
      <c r="F116" s="7"/>
      <c r="G116" s="7"/>
      <c r="H116" s="7"/>
      <c r="I116" s="9">
        <v>758.1</v>
      </c>
      <c r="J116" s="9"/>
      <c r="K116" s="9">
        <v>436.18</v>
      </c>
      <c r="L116" s="9"/>
      <c r="M116" s="9">
        <f>ROUND((I116-K116),5)</f>
        <v>321.92</v>
      </c>
      <c r="N116" s="7"/>
      <c r="O116" s="24">
        <f>ROUND(IF(I116=0, IF(K116=0, 0, SIGN(-K116)), IF(K116=0, SIGN(I116), (I116-K116)/ABS(K116))),5)</f>
        <v>0.73804000000000003</v>
      </c>
    </row>
    <row r="117" spans="1:15" ht="15.75" x14ac:dyDescent="0.25">
      <c r="A117" s="7"/>
      <c r="B117" s="7"/>
      <c r="C117" s="7"/>
      <c r="D117" s="7"/>
      <c r="E117" s="7" t="s">
        <v>127</v>
      </c>
      <c r="F117" s="7"/>
      <c r="G117" s="7"/>
      <c r="H117" s="7"/>
      <c r="I117" s="9">
        <v>23742.99</v>
      </c>
      <c r="J117" s="9"/>
      <c r="K117" s="9">
        <v>-138.94</v>
      </c>
      <c r="L117" s="9"/>
      <c r="M117" s="9">
        <f>ROUND((I117-K117),5)</f>
        <v>23881.93</v>
      </c>
      <c r="N117" s="7"/>
      <c r="O117" s="24">
        <f>ROUND(IF(I117=0, IF(K117=0, 0, SIGN(-K117)), IF(K117=0, SIGN(I117), (I117-K117)/ABS(K117))),5)</f>
        <v>171.88664</v>
      </c>
    </row>
    <row r="118" spans="1:15" ht="15.75" x14ac:dyDescent="0.25">
      <c r="A118" s="7"/>
      <c r="B118" s="7"/>
      <c r="C118" s="7"/>
      <c r="D118" s="7"/>
      <c r="E118" s="7" t="s">
        <v>128</v>
      </c>
      <c r="F118" s="7"/>
      <c r="G118" s="7"/>
      <c r="H118" s="7"/>
      <c r="I118" s="9">
        <v>-21935.29</v>
      </c>
      <c r="J118" s="9"/>
      <c r="K118" s="9">
        <v>2521.35</v>
      </c>
      <c r="L118" s="9"/>
      <c r="M118" s="9">
        <f>ROUND((I118-K118),5)</f>
        <v>-24456.639999999999</v>
      </c>
      <c r="N118" s="7"/>
      <c r="O118" s="24">
        <f>ROUND(IF(I118=0, IF(K118=0, 0, SIGN(-K118)), IF(K118=0, SIGN(I118), (I118-K118)/ABS(K118))),5)</f>
        <v>-9.6998200000000008</v>
      </c>
    </row>
    <row r="119" spans="1:15" ht="15.75" x14ac:dyDescent="0.25">
      <c r="A119" s="7"/>
      <c r="B119" s="7"/>
      <c r="C119" s="7"/>
      <c r="D119" s="7"/>
      <c r="E119" s="7" t="s">
        <v>129</v>
      </c>
      <c r="F119" s="7"/>
      <c r="G119" s="7"/>
      <c r="H119" s="7"/>
      <c r="I119" s="9"/>
      <c r="J119" s="9"/>
      <c r="K119" s="9"/>
      <c r="L119" s="9"/>
      <c r="M119" s="9"/>
      <c r="N119" s="7"/>
      <c r="O119" s="24"/>
    </row>
    <row r="120" spans="1:15" ht="16.5" thickBot="1" x14ac:dyDescent="0.3">
      <c r="A120" s="7"/>
      <c r="B120" s="7"/>
      <c r="C120" s="7"/>
      <c r="D120" s="7"/>
      <c r="E120" s="7"/>
      <c r="F120" s="7" t="s">
        <v>130</v>
      </c>
      <c r="G120" s="7"/>
      <c r="H120" s="7"/>
      <c r="I120" s="13">
        <v>-210.92</v>
      </c>
      <c r="J120" s="9"/>
      <c r="K120" s="13">
        <v>-1533.81</v>
      </c>
      <c r="L120" s="9"/>
      <c r="M120" s="13">
        <f t="shared" ref="M120:M125" si="10">ROUND((I120-K120),5)</f>
        <v>1322.89</v>
      </c>
      <c r="N120" s="7"/>
      <c r="O120" s="36">
        <f t="shared" ref="O120:O125" si="11">ROUND(IF(I120=0, IF(K120=0, 0, SIGN(-K120)), IF(K120=0, SIGN(I120), (I120-K120)/ABS(K120))),5)</f>
        <v>0.86248999999999998</v>
      </c>
    </row>
    <row r="121" spans="1:15" ht="16.5" thickBot="1" x14ac:dyDescent="0.3">
      <c r="A121" s="7"/>
      <c r="B121" s="7"/>
      <c r="C121" s="7"/>
      <c r="D121" s="7"/>
      <c r="E121" s="7" t="s">
        <v>131</v>
      </c>
      <c r="F121" s="7"/>
      <c r="G121" s="7"/>
      <c r="H121" s="7"/>
      <c r="I121" s="17">
        <f>ROUND(SUM(I119:I120),5)</f>
        <v>-210.92</v>
      </c>
      <c r="J121" s="9"/>
      <c r="K121" s="17">
        <f>ROUND(SUM(K119:K120),5)</f>
        <v>-1533.81</v>
      </c>
      <c r="L121" s="9"/>
      <c r="M121" s="17">
        <f t="shared" si="10"/>
        <v>1322.89</v>
      </c>
      <c r="N121" s="7"/>
      <c r="O121" s="38">
        <f t="shared" si="11"/>
        <v>0.86248999999999998</v>
      </c>
    </row>
    <row r="122" spans="1:15" ht="30" customHeight="1" thickBot="1" x14ac:dyDescent="0.3">
      <c r="A122" s="7"/>
      <c r="B122" s="7"/>
      <c r="C122" s="7"/>
      <c r="D122" s="7" t="s">
        <v>132</v>
      </c>
      <c r="E122" s="7"/>
      <c r="F122" s="7"/>
      <c r="G122" s="7"/>
      <c r="H122" s="7"/>
      <c r="I122" s="17">
        <f>ROUND(SUM(I115:I118)+I121,5)</f>
        <v>2354.88</v>
      </c>
      <c r="J122" s="9"/>
      <c r="K122" s="17">
        <f>ROUND(SUM(K115:K118)+K121,5)</f>
        <v>1284.78</v>
      </c>
      <c r="L122" s="9"/>
      <c r="M122" s="17">
        <f t="shared" si="10"/>
        <v>1070.0999999999999</v>
      </c>
      <c r="N122" s="7"/>
      <c r="O122" s="38">
        <f t="shared" si="11"/>
        <v>0.83291000000000004</v>
      </c>
    </row>
    <row r="123" spans="1:15" ht="30" customHeight="1" thickBot="1" x14ac:dyDescent="0.3">
      <c r="A123" s="7"/>
      <c r="B123" s="7"/>
      <c r="C123" s="7" t="s">
        <v>133</v>
      </c>
      <c r="D123" s="7"/>
      <c r="E123" s="7"/>
      <c r="F123" s="7"/>
      <c r="G123" s="7"/>
      <c r="H123" s="7"/>
      <c r="I123" s="17">
        <f>ROUND(I104+I108+I114+I122,5)</f>
        <v>9265.9500000000007</v>
      </c>
      <c r="J123" s="9"/>
      <c r="K123" s="17">
        <f>ROUND(K104+K108+K114+K122,5)</f>
        <v>15928.02</v>
      </c>
      <c r="L123" s="9"/>
      <c r="M123" s="17">
        <f t="shared" si="10"/>
        <v>-6662.07</v>
      </c>
      <c r="N123" s="7"/>
      <c r="O123" s="38">
        <f t="shared" si="11"/>
        <v>-0.41826000000000002</v>
      </c>
    </row>
    <row r="124" spans="1:15" ht="30" customHeight="1" thickBot="1" x14ac:dyDescent="0.3">
      <c r="A124" s="7"/>
      <c r="B124" s="7" t="s">
        <v>134</v>
      </c>
      <c r="C124" s="7"/>
      <c r="D124" s="7"/>
      <c r="E124" s="7"/>
      <c r="F124" s="7"/>
      <c r="G124" s="7"/>
      <c r="H124" s="7"/>
      <c r="I124" s="17">
        <f>ROUND(I103+I123,5)</f>
        <v>9265.9500000000007</v>
      </c>
      <c r="J124" s="9"/>
      <c r="K124" s="17">
        <f>ROUND(K103+K123,5)</f>
        <v>15928.02</v>
      </c>
      <c r="L124" s="9"/>
      <c r="M124" s="17">
        <f t="shared" si="10"/>
        <v>-6662.07</v>
      </c>
      <c r="N124" s="7"/>
      <c r="O124" s="38">
        <f t="shared" si="11"/>
        <v>-0.41826000000000002</v>
      </c>
    </row>
    <row r="125" spans="1:15" s="22" customFormat="1" ht="30" customHeight="1" thickBot="1" x14ac:dyDescent="0.3">
      <c r="A125" s="7" t="s">
        <v>27</v>
      </c>
      <c r="B125" s="7"/>
      <c r="C125" s="7"/>
      <c r="D125" s="7"/>
      <c r="E125" s="7"/>
      <c r="F125" s="7"/>
      <c r="G125" s="7"/>
      <c r="H125" s="7"/>
      <c r="I125" s="19">
        <f>ROUND(I102+I124,5)</f>
        <v>16809.349999999999</v>
      </c>
      <c r="J125" s="25"/>
      <c r="K125" s="19">
        <f>ROUND(K102+K124,5)</f>
        <v>107125.63</v>
      </c>
      <c r="L125" s="25"/>
      <c r="M125" s="19">
        <f t="shared" si="10"/>
        <v>-90316.28</v>
      </c>
      <c r="N125" s="3"/>
      <c r="O125" s="39">
        <f t="shared" si="11"/>
        <v>-0.84309000000000001</v>
      </c>
    </row>
    <row r="126" spans="1:15" ht="15.75" thickTop="1" x14ac:dyDescent="0.25"/>
  </sheetData>
  <mergeCells count="3">
    <mergeCell ref="A1:O1"/>
    <mergeCell ref="A2:O2"/>
    <mergeCell ref="A3:O3"/>
  </mergeCells>
  <pageMargins left="0.7" right="0.7" top="0.75" bottom="0.75" header="0.1" footer="0.3"/>
  <pageSetup scale="72" fitToHeight="0" orientation="portrait" verticalDpi="0" r:id="rId1"/>
  <headerFoot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2049" r:id="rId4" name="FILT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2049" r:id="rId4" name="FILTER"/>
      </mc:Fallback>
    </mc:AlternateContent>
    <mc:AlternateContent xmlns:mc="http://schemas.openxmlformats.org/markup-compatibility/2006">
      <mc:Choice Requires="x14">
        <control shapeId="2050" r:id="rId6" name="HEAD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2050" r:id="rId6" name="HEADER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>
    <pageSetUpPr fitToPage="1"/>
  </sheetPr>
  <dimension ref="A1:Q132"/>
  <sheetViews>
    <sheetView workbookViewId="0">
      <pane xSplit="8" ySplit="5" topLeftCell="I6" activePane="bottomRight" state="frozenSplit"/>
      <selection pane="topRight" activeCell="I1" sqref="I1"/>
      <selection pane="bottomLeft" activeCell="A6" sqref="A6"/>
      <selection pane="bottomRight" activeCell="Q11" sqref="Q11"/>
    </sheetView>
  </sheetViews>
  <sheetFormatPr defaultRowHeight="15" x14ac:dyDescent="0.25"/>
  <cols>
    <col min="1" max="7" width="3" style="1" customWidth="1"/>
    <col min="8" max="8" width="39.28515625" style="1" customWidth="1"/>
    <col min="9" max="9" width="13.5703125" style="2" bestFit="1" customWidth="1"/>
    <col min="10" max="10" width="2.28515625" style="2" customWidth="1"/>
    <col min="11" max="11" width="13.5703125" style="2" bestFit="1" customWidth="1"/>
    <col min="12" max="12" width="2.28515625" style="2" customWidth="1"/>
    <col min="13" max="13" width="14.28515625" style="2" bestFit="1" customWidth="1"/>
    <col min="14" max="14" width="2.28515625" style="2" customWidth="1"/>
    <col min="15" max="15" width="14.28515625" style="2" bestFit="1" customWidth="1"/>
    <col min="16" max="16" width="2.140625" customWidth="1"/>
    <col min="17" max="17" width="28.7109375" customWidth="1"/>
  </cols>
  <sheetData>
    <row r="1" spans="1:17" ht="15.75" x14ac:dyDescent="0.25">
      <c r="A1" s="41" t="s">
        <v>237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</row>
    <row r="2" spans="1:17" ht="15.75" x14ac:dyDescent="0.25">
      <c r="A2" s="41" t="s">
        <v>248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</row>
    <row r="3" spans="1:17" ht="15.75" x14ac:dyDescent="0.25">
      <c r="A3" s="41" t="s">
        <v>261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</row>
    <row r="4" spans="1:17" ht="16.5" thickBot="1" x14ac:dyDescent="0.3">
      <c r="A4" s="3"/>
      <c r="B4" s="3"/>
      <c r="C4" s="3"/>
      <c r="D4" s="3"/>
      <c r="E4" s="3"/>
      <c r="F4" s="3"/>
      <c r="G4" s="3"/>
      <c r="H4" s="3"/>
      <c r="I4" s="27"/>
      <c r="J4" s="28"/>
      <c r="K4" s="27"/>
      <c r="L4" s="28"/>
      <c r="M4" s="27"/>
      <c r="N4" s="28"/>
      <c r="O4" s="27"/>
      <c r="P4" s="29"/>
      <c r="Q4" s="29"/>
    </row>
    <row r="5" spans="1:17" s="23" customFormat="1" ht="17.25" thickTop="1" thickBot="1" x14ac:dyDescent="0.3">
      <c r="A5" s="4"/>
      <c r="B5" s="4"/>
      <c r="C5" s="4"/>
      <c r="D5" s="4"/>
      <c r="E5" s="4"/>
      <c r="F5" s="4"/>
      <c r="G5" s="4"/>
      <c r="H5" s="4"/>
      <c r="I5" s="5" t="s">
        <v>262</v>
      </c>
      <c r="J5" s="30"/>
      <c r="K5" s="5" t="s">
        <v>263</v>
      </c>
      <c r="L5" s="30"/>
      <c r="M5" s="5" t="s">
        <v>227</v>
      </c>
      <c r="N5" s="30"/>
      <c r="O5" s="5" t="s">
        <v>228</v>
      </c>
      <c r="P5" s="31"/>
      <c r="Q5" s="32" t="s">
        <v>149</v>
      </c>
    </row>
    <row r="6" spans="1:17" ht="16.5" thickTop="1" x14ac:dyDescent="0.25">
      <c r="A6" s="7"/>
      <c r="B6" s="7" t="s">
        <v>30</v>
      </c>
      <c r="C6" s="7"/>
      <c r="D6" s="7"/>
      <c r="E6" s="7"/>
      <c r="F6" s="7"/>
      <c r="G6" s="7"/>
      <c r="H6" s="7"/>
      <c r="I6" s="6"/>
      <c r="J6" s="7"/>
      <c r="K6" s="6"/>
      <c r="L6" s="7"/>
      <c r="M6" s="6"/>
      <c r="N6" s="7"/>
      <c r="O6" s="24"/>
      <c r="P6" s="29"/>
      <c r="Q6" s="29"/>
    </row>
    <row r="7" spans="1:17" ht="15.75" x14ac:dyDescent="0.25">
      <c r="A7" s="7"/>
      <c r="B7" s="7"/>
      <c r="C7" s="7"/>
      <c r="D7" s="7" t="s">
        <v>31</v>
      </c>
      <c r="E7" s="7"/>
      <c r="F7" s="7"/>
      <c r="G7" s="7"/>
      <c r="H7" s="7"/>
      <c r="I7" s="6"/>
      <c r="J7" s="7"/>
      <c r="K7" s="6"/>
      <c r="L7" s="7"/>
      <c r="M7" s="6"/>
      <c r="N7" s="7"/>
      <c r="O7" s="24"/>
      <c r="P7" s="29"/>
      <c r="Q7" s="29"/>
    </row>
    <row r="8" spans="1:17" ht="15.75" x14ac:dyDescent="0.25">
      <c r="A8" s="7"/>
      <c r="B8" s="7"/>
      <c r="C8" s="7"/>
      <c r="D8" s="7"/>
      <c r="E8" s="7" t="s">
        <v>32</v>
      </c>
      <c r="F8" s="7"/>
      <c r="G8" s="7"/>
      <c r="H8" s="7"/>
      <c r="I8" s="6"/>
      <c r="J8" s="7"/>
      <c r="K8" s="6"/>
      <c r="L8" s="7"/>
      <c r="M8" s="6"/>
      <c r="N8" s="7"/>
      <c r="O8" s="24"/>
      <c r="P8" s="29"/>
      <c r="Q8" s="29"/>
    </row>
    <row r="9" spans="1:17" ht="15.75" x14ac:dyDescent="0.25">
      <c r="A9" s="7"/>
      <c r="B9" s="7"/>
      <c r="C9" s="7"/>
      <c r="D9" s="7"/>
      <c r="E9" s="7"/>
      <c r="F9" s="7" t="s">
        <v>33</v>
      </c>
      <c r="G9" s="7"/>
      <c r="H9" s="7"/>
      <c r="I9" s="9">
        <v>463030.54</v>
      </c>
      <c r="J9" s="9"/>
      <c r="K9" s="9">
        <v>438555.2</v>
      </c>
      <c r="L9" s="9"/>
      <c r="M9" s="9">
        <f>ROUND((I9-K9),5)</f>
        <v>24475.34</v>
      </c>
      <c r="N9" s="7"/>
      <c r="O9" s="24">
        <f>ROUND(IF(I9=0, IF(K9=0, 0, SIGN(-K9)), IF(K9=0, SIGN(I9), (I9-K9)/ABS(K9))),5)</f>
        <v>5.5809999999999998E-2</v>
      </c>
      <c r="P9" s="29"/>
      <c r="Q9" s="29"/>
    </row>
    <row r="10" spans="1:17" ht="16.5" thickBot="1" x14ac:dyDescent="0.3">
      <c r="A10" s="7"/>
      <c r="B10" s="7"/>
      <c r="C10" s="7"/>
      <c r="D10" s="7"/>
      <c r="E10" s="7"/>
      <c r="F10" s="7" t="s">
        <v>34</v>
      </c>
      <c r="G10" s="7"/>
      <c r="H10" s="7"/>
      <c r="I10" s="11">
        <v>-10970.64</v>
      </c>
      <c r="J10" s="9"/>
      <c r="K10" s="11">
        <v>-19247.22</v>
      </c>
      <c r="L10" s="9"/>
      <c r="M10" s="11">
        <f>ROUND((I10-K10),5)</f>
        <v>8276.58</v>
      </c>
      <c r="N10" s="7"/>
      <c r="O10" s="35">
        <f>ROUND(IF(I10=0, IF(K10=0, 0, SIGN(-K10)), IF(K10=0, SIGN(I10), (I10-K10)/ABS(K10))),5)</f>
        <v>0.43001</v>
      </c>
      <c r="P10" s="29"/>
      <c r="Q10" s="29"/>
    </row>
    <row r="11" spans="1:17" ht="45.75" x14ac:dyDescent="0.25">
      <c r="A11" s="7"/>
      <c r="B11" s="7"/>
      <c r="C11" s="7"/>
      <c r="D11" s="7"/>
      <c r="E11" s="7" t="s">
        <v>35</v>
      </c>
      <c r="F11" s="7"/>
      <c r="G11" s="7"/>
      <c r="H11" s="7"/>
      <c r="I11" s="9">
        <f>ROUND(SUM(I8:I10),5)</f>
        <v>452059.9</v>
      </c>
      <c r="J11" s="9"/>
      <c r="K11" s="9">
        <f>ROUND(SUM(K8:K10),5)</f>
        <v>419307.98</v>
      </c>
      <c r="L11" s="9"/>
      <c r="M11" s="9">
        <f>ROUND((I11-K11),5)</f>
        <v>32751.919999999998</v>
      </c>
      <c r="N11" s="7"/>
      <c r="O11" s="24">
        <f>ROUND(IF(I11=0, IF(K11=0, 0, SIGN(-K11)), IF(K11=0, SIGN(I11), (I11-K11)/ABS(K11))),5)</f>
        <v>7.8109999999999999E-2</v>
      </c>
      <c r="P11" s="29"/>
      <c r="Q11" s="33" t="s">
        <v>264</v>
      </c>
    </row>
    <row r="12" spans="1:17" ht="30" customHeight="1" x14ac:dyDescent="0.25">
      <c r="A12" s="7"/>
      <c r="B12" s="7"/>
      <c r="C12" s="7"/>
      <c r="D12" s="7"/>
      <c r="E12" s="7" t="s">
        <v>36</v>
      </c>
      <c r="F12" s="7"/>
      <c r="G12" s="7"/>
      <c r="H12" s="7"/>
      <c r="I12" s="9"/>
      <c r="J12" s="9"/>
      <c r="K12" s="9"/>
      <c r="L12" s="9"/>
      <c r="M12" s="9"/>
      <c r="N12" s="7"/>
      <c r="O12" s="24"/>
      <c r="P12" s="29"/>
      <c r="Q12" s="29"/>
    </row>
    <row r="13" spans="1:17" ht="15.75" x14ac:dyDescent="0.25">
      <c r="A13" s="7"/>
      <c r="B13" s="7"/>
      <c r="C13" s="7"/>
      <c r="D13" s="7"/>
      <c r="E13" s="7"/>
      <c r="F13" s="7" t="s">
        <v>37</v>
      </c>
      <c r="G13" s="7"/>
      <c r="H13" s="7"/>
      <c r="I13" s="9"/>
      <c r="J13" s="9"/>
      <c r="K13" s="9"/>
      <c r="L13" s="9"/>
      <c r="M13" s="9"/>
      <c r="N13" s="7"/>
      <c r="O13" s="24"/>
      <c r="P13" s="29"/>
      <c r="Q13" s="29"/>
    </row>
    <row r="14" spans="1:17" ht="15.75" x14ac:dyDescent="0.25">
      <c r="A14" s="7"/>
      <c r="B14" s="7"/>
      <c r="C14" s="7"/>
      <c r="D14" s="7"/>
      <c r="E14" s="7"/>
      <c r="F14" s="7"/>
      <c r="G14" s="7" t="s">
        <v>252</v>
      </c>
      <c r="H14" s="7"/>
      <c r="I14" s="9">
        <v>192</v>
      </c>
      <c r="J14" s="9"/>
      <c r="K14" s="9">
        <v>61958</v>
      </c>
      <c r="L14" s="9"/>
      <c r="M14" s="9">
        <f t="shared" ref="M14:M19" si="0">ROUND((I14-K14),5)</f>
        <v>-61766</v>
      </c>
      <c r="N14" s="7"/>
      <c r="O14" s="24">
        <f t="shared" ref="O14:O19" si="1">ROUND(IF(I14=0, IF(K14=0, 0, SIGN(-K14)), IF(K14=0, SIGN(I14), (I14-K14)/ABS(K14))),5)</f>
        <v>-0.99690000000000001</v>
      </c>
      <c r="P14" s="29"/>
      <c r="Q14" s="29"/>
    </row>
    <row r="15" spans="1:17" ht="16.5" thickBot="1" x14ac:dyDescent="0.3">
      <c r="A15" s="7"/>
      <c r="B15" s="7"/>
      <c r="C15" s="7"/>
      <c r="D15" s="7"/>
      <c r="E15" s="7"/>
      <c r="F15" s="7"/>
      <c r="G15" s="7" t="s">
        <v>253</v>
      </c>
      <c r="H15" s="7"/>
      <c r="I15" s="11">
        <v>116080</v>
      </c>
      <c r="J15" s="9"/>
      <c r="K15" s="11">
        <v>73235</v>
      </c>
      <c r="L15" s="9"/>
      <c r="M15" s="11">
        <f t="shared" si="0"/>
        <v>42845</v>
      </c>
      <c r="N15" s="7"/>
      <c r="O15" s="35">
        <f t="shared" si="1"/>
        <v>0.58503000000000005</v>
      </c>
      <c r="P15" s="29"/>
      <c r="Q15" s="29"/>
    </row>
    <row r="16" spans="1:17" ht="30.75" x14ac:dyDescent="0.25">
      <c r="A16" s="7"/>
      <c r="B16" s="7"/>
      <c r="C16" s="7"/>
      <c r="D16" s="7"/>
      <c r="E16" s="7"/>
      <c r="F16" s="7" t="s">
        <v>254</v>
      </c>
      <c r="G16" s="7"/>
      <c r="H16" s="7"/>
      <c r="I16" s="9">
        <f>ROUND(SUM(I13:I15),5)</f>
        <v>116272</v>
      </c>
      <c r="J16" s="9"/>
      <c r="K16" s="9">
        <f>ROUND(SUM(K13:K15),5)</f>
        <v>135193</v>
      </c>
      <c r="L16" s="9"/>
      <c r="M16" s="9">
        <f t="shared" si="0"/>
        <v>-18921</v>
      </c>
      <c r="N16" s="7"/>
      <c r="O16" s="24">
        <f t="shared" si="1"/>
        <v>-0.13996</v>
      </c>
      <c r="P16" s="29"/>
      <c r="Q16" s="33" t="s">
        <v>265</v>
      </c>
    </row>
    <row r="17" spans="1:17" ht="30" customHeight="1" x14ac:dyDescent="0.25">
      <c r="A17" s="7"/>
      <c r="B17" s="7"/>
      <c r="C17" s="7"/>
      <c r="D17" s="7"/>
      <c r="E17" s="7"/>
      <c r="F17" s="7" t="s">
        <v>38</v>
      </c>
      <c r="G17" s="7"/>
      <c r="H17" s="7"/>
      <c r="I17" s="9">
        <v>0</v>
      </c>
      <c r="J17" s="9"/>
      <c r="K17" s="9">
        <v>170</v>
      </c>
      <c r="L17" s="9"/>
      <c r="M17" s="9">
        <f t="shared" si="0"/>
        <v>-170</v>
      </c>
      <c r="N17" s="7"/>
      <c r="O17" s="24">
        <f t="shared" si="1"/>
        <v>-1</v>
      </c>
      <c r="P17" s="29"/>
      <c r="Q17" s="29"/>
    </row>
    <row r="18" spans="1:17" ht="16.5" thickBot="1" x14ac:dyDescent="0.3">
      <c r="A18" s="7"/>
      <c r="B18" s="7"/>
      <c r="C18" s="7"/>
      <c r="D18" s="7"/>
      <c r="E18" s="7"/>
      <c r="F18" s="7" t="s">
        <v>39</v>
      </c>
      <c r="G18" s="7"/>
      <c r="H18" s="7"/>
      <c r="I18" s="11">
        <v>5000</v>
      </c>
      <c r="J18" s="9"/>
      <c r="K18" s="11">
        <v>250</v>
      </c>
      <c r="L18" s="9"/>
      <c r="M18" s="11">
        <f t="shared" si="0"/>
        <v>4750</v>
      </c>
      <c r="N18" s="7"/>
      <c r="O18" s="35">
        <f t="shared" si="1"/>
        <v>19</v>
      </c>
      <c r="P18" s="29"/>
      <c r="Q18" s="29"/>
    </row>
    <row r="19" spans="1:17" ht="15.75" x14ac:dyDescent="0.25">
      <c r="A19" s="7"/>
      <c r="B19" s="7"/>
      <c r="C19" s="7"/>
      <c r="D19" s="7"/>
      <c r="E19" s="7" t="s">
        <v>43</v>
      </c>
      <c r="F19" s="7"/>
      <c r="G19" s="7"/>
      <c r="H19" s="7"/>
      <c r="I19" s="9">
        <f>ROUND(I12+SUM(I16:I18),5)</f>
        <v>121272</v>
      </c>
      <c r="J19" s="9"/>
      <c r="K19" s="9">
        <f>ROUND(K12+SUM(K16:K18),5)</f>
        <v>135613</v>
      </c>
      <c r="L19" s="9"/>
      <c r="M19" s="9">
        <f t="shared" si="0"/>
        <v>-14341</v>
      </c>
      <c r="N19" s="7"/>
      <c r="O19" s="24">
        <f t="shared" si="1"/>
        <v>-0.10575</v>
      </c>
      <c r="P19" s="29"/>
      <c r="Q19" s="29"/>
    </row>
    <row r="20" spans="1:17" ht="30" customHeight="1" x14ac:dyDescent="0.25">
      <c r="A20" s="7"/>
      <c r="B20" s="7"/>
      <c r="C20" s="7"/>
      <c r="D20" s="7"/>
      <c r="E20" s="7" t="s">
        <v>44</v>
      </c>
      <c r="F20" s="7"/>
      <c r="G20" s="7"/>
      <c r="H20" s="7"/>
      <c r="I20" s="9"/>
      <c r="J20" s="9"/>
      <c r="K20" s="9"/>
      <c r="L20" s="9"/>
      <c r="M20" s="9"/>
      <c r="N20" s="7"/>
      <c r="O20" s="24"/>
      <c r="P20" s="29"/>
      <c r="Q20" s="29"/>
    </row>
    <row r="21" spans="1:17" ht="15.75" x14ac:dyDescent="0.25">
      <c r="A21" s="7"/>
      <c r="B21" s="7"/>
      <c r="C21" s="7"/>
      <c r="D21" s="7"/>
      <c r="E21" s="7"/>
      <c r="F21" s="7" t="s">
        <v>45</v>
      </c>
      <c r="G21" s="7"/>
      <c r="H21" s="7"/>
      <c r="I21" s="9"/>
      <c r="J21" s="9"/>
      <c r="K21" s="9"/>
      <c r="L21" s="9"/>
      <c r="M21" s="9"/>
      <c r="N21" s="7"/>
      <c r="O21" s="24"/>
      <c r="P21" s="29"/>
      <c r="Q21" s="29"/>
    </row>
    <row r="22" spans="1:17" ht="15.75" x14ac:dyDescent="0.25">
      <c r="A22" s="7"/>
      <c r="B22" s="7"/>
      <c r="C22" s="7"/>
      <c r="D22" s="7"/>
      <c r="E22" s="7"/>
      <c r="F22" s="7"/>
      <c r="G22" s="7" t="s">
        <v>46</v>
      </c>
      <c r="H22" s="7"/>
      <c r="I22" s="9"/>
      <c r="J22" s="9"/>
      <c r="K22" s="9"/>
      <c r="L22" s="9"/>
      <c r="M22" s="9"/>
      <c r="N22" s="7"/>
      <c r="O22" s="24"/>
      <c r="P22" s="29"/>
      <c r="Q22" s="29"/>
    </row>
    <row r="23" spans="1:17" ht="15.75" x14ac:dyDescent="0.25">
      <c r="A23" s="7"/>
      <c r="B23" s="7"/>
      <c r="C23" s="7"/>
      <c r="D23" s="7"/>
      <c r="E23" s="7"/>
      <c r="F23" s="7"/>
      <c r="G23" s="7"/>
      <c r="H23" s="7" t="s">
        <v>135</v>
      </c>
      <c r="I23" s="9">
        <v>104.52</v>
      </c>
      <c r="J23" s="9"/>
      <c r="K23" s="9">
        <v>0</v>
      </c>
      <c r="L23" s="9"/>
      <c r="M23" s="9">
        <f t="shared" ref="M23:M28" si="2">ROUND((I23-K23),5)</f>
        <v>104.52</v>
      </c>
      <c r="N23" s="7"/>
      <c r="O23" s="24">
        <f t="shared" ref="O23:O28" si="3">ROUND(IF(I23=0, IF(K23=0, 0, SIGN(-K23)), IF(K23=0, SIGN(I23), (I23-K23)/ABS(K23))),5)</f>
        <v>1</v>
      </c>
      <c r="P23" s="29"/>
      <c r="Q23" s="29"/>
    </row>
    <row r="24" spans="1:17" ht="15.75" x14ac:dyDescent="0.25">
      <c r="A24" s="7"/>
      <c r="B24" s="7"/>
      <c r="C24" s="7"/>
      <c r="D24" s="7"/>
      <c r="E24" s="7"/>
      <c r="F24" s="7"/>
      <c r="G24" s="7"/>
      <c r="H24" s="7" t="s">
        <v>255</v>
      </c>
      <c r="I24" s="9">
        <v>0</v>
      </c>
      <c r="J24" s="9"/>
      <c r="K24" s="9">
        <v>720.88</v>
      </c>
      <c r="L24" s="9"/>
      <c r="M24" s="9">
        <f t="shared" si="2"/>
        <v>-720.88</v>
      </c>
      <c r="N24" s="7"/>
      <c r="O24" s="24">
        <f t="shared" si="3"/>
        <v>-1</v>
      </c>
      <c r="P24" s="29"/>
      <c r="Q24" s="29"/>
    </row>
    <row r="25" spans="1:17" ht="16.5" thickBot="1" x14ac:dyDescent="0.3">
      <c r="A25" s="7"/>
      <c r="B25" s="7"/>
      <c r="C25" s="7"/>
      <c r="D25" s="7"/>
      <c r="E25" s="7"/>
      <c r="F25" s="7"/>
      <c r="G25" s="7"/>
      <c r="H25" s="7" t="s">
        <v>155</v>
      </c>
      <c r="I25" s="11">
        <v>46.38</v>
      </c>
      <c r="J25" s="9"/>
      <c r="K25" s="11">
        <v>0</v>
      </c>
      <c r="L25" s="9"/>
      <c r="M25" s="11">
        <f t="shared" si="2"/>
        <v>46.38</v>
      </c>
      <c r="N25" s="7"/>
      <c r="O25" s="35">
        <f t="shared" si="3"/>
        <v>1</v>
      </c>
      <c r="P25" s="29"/>
      <c r="Q25" s="29"/>
    </row>
    <row r="26" spans="1:17" ht="15.75" x14ac:dyDescent="0.25">
      <c r="A26" s="7"/>
      <c r="B26" s="7"/>
      <c r="C26" s="7"/>
      <c r="D26" s="7"/>
      <c r="E26" s="7"/>
      <c r="F26" s="7"/>
      <c r="G26" s="7" t="s">
        <v>47</v>
      </c>
      <c r="H26" s="7"/>
      <c r="I26" s="9">
        <f>ROUND(SUM(I22:I25),5)</f>
        <v>150.9</v>
      </c>
      <c r="J26" s="9"/>
      <c r="K26" s="9">
        <f>ROUND(SUM(K22:K25),5)</f>
        <v>720.88</v>
      </c>
      <c r="L26" s="9"/>
      <c r="M26" s="9">
        <f t="shared" si="2"/>
        <v>-569.98</v>
      </c>
      <c r="N26" s="7"/>
      <c r="O26" s="24">
        <f t="shared" si="3"/>
        <v>-0.79066999999999998</v>
      </c>
      <c r="P26" s="29"/>
      <c r="Q26" s="29"/>
    </row>
    <row r="27" spans="1:17" ht="30" customHeight="1" thickBot="1" x14ac:dyDescent="0.3">
      <c r="A27" s="7"/>
      <c r="B27" s="7"/>
      <c r="C27" s="7"/>
      <c r="D27" s="7"/>
      <c r="E27" s="7"/>
      <c r="F27" s="7"/>
      <c r="G27" s="7" t="s">
        <v>48</v>
      </c>
      <c r="H27" s="7"/>
      <c r="I27" s="11">
        <v>635</v>
      </c>
      <c r="J27" s="9"/>
      <c r="K27" s="11">
        <v>660</v>
      </c>
      <c r="L27" s="9"/>
      <c r="M27" s="11">
        <f t="shared" si="2"/>
        <v>-25</v>
      </c>
      <c r="N27" s="7"/>
      <c r="O27" s="35">
        <f t="shared" si="3"/>
        <v>-3.7879999999999997E-2</v>
      </c>
      <c r="P27" s="29"/>
      <c r="Q27" s="29"/>
    </row>
    <row r="28" spans="1:17" ht="15.75" x14ac:dyDescent="0.25">
      <c r="A28" s="7"/>
      <c r="B28" s="7"/>
      <c r="C28" s="7"/>
      <c r="D28" s="7"/>
      <c r="E28" s="7"/>
      <c r="F28" s="7" t="s">
        <v>49</v>
      </c>
      <c r="G28" s="7"/>
      <c r="H28" s="7"/>
      <c r="I28" s="9">
        <f>ROUND(I21+SUM(I26:I27),5)</f>
        <v>785.9</v>
      </c>
      <c r="J28" s="9"/>
      <c r="K28" s="9">
        <f>ROUND(K21+SUM(K26:K27),5)</f>
        <v>1380.88</v>
      </c>
      <c r="L28" s="9"/>
      <c r="M28" s="9">
        <f t="shared" si="2"/>
        <v>-594.98</v>
      </c>
      <c r="N28" s="7"/>
      <c r="O28" s="24">
        <f t="shared" si="3"/>
        <v>-0.43086999999999998</v>
      </c>
      <c r="P28" s="29"/>
      <c r="Q28" s="29"/>
    </row>
    <row r="29" spans="1:17" ht="30" customHeight="1" x14ac:dyDescent="0.25">
      <c r="A29" s="7"/>
      <c r="B29" s="7"/>
      <c r="C29" s="7"/>
      <c r="D29" s="7"/>
      <c r="E29" s="7"/>
      <c r="F29" s="7" t="s">
        <v>50</v>
      </c>
      <c r="G29" s="7"/>
      <c r="H29" s="7"/>
      <c r="I29" s="9"/>
      <c r="J29" s="9"/>
      <c r="K29" s="9"/>
      <c r="L29" s="9"/>
      <c r="M29" s="9"/>
      <c r="N29" s="7"/>
      <c r="O29" s="24"/>
      <c r="P29" s="29"/>
      <c r="Q29" s="29"/>
    </row>
    <row r="30" spans="1:17" ht="15.75" x14ac:dyDescent="0.25">
      <c r="A30" s="7"/>
      <c r="B30" s="7"/>
      <c r="C30" s="7"/>
      <c r="D30" s="7"/>
      <c r="E30" s="7"/>
      <c r="F30" s="7"/>
      <c r="G30" s="7" t="s">
        <v>51</v>
      </c>
      <c r="H30" s="7"/>
      <c r="I30" s="9">
        <v>2200</v>
      </c>
      <c r="J30" s="9"/>
      <c r="K30" s="9">
        <v>2200</v>
      </c>
      <c r="L30" s="9"/>
      <c r="M30" s="9">
        <f>ROUND((I30-K30),5)</f>
        <v>0</v>
      </c>
      <c r="N30" s="7"/>
      <c r="O30" s="24">
        <f>ROUND(IF(I30=0, IF(K30=0, 0, SIGN(-K30)), IF(K30=0, SIGN(I30), (I30-K30)/ABS(K30))),5)</f>
        <v>0</v>
      </c>
      <c r="P30" s="29"/>
      <c r="Q30" s="29"/>
    </row>
    <row r="31" spans="1:17" ht="16.5" thickBot="1" x14ac:dyDescent="0.3">
      <c r="A31" s="7"/>
      <c r="B31" s="7"/>
      <c r="C31" s="7"/>
      <c r="D31" s="7"/>
      <c r="E31" s="7"/>
      <c r="F31" s="7"/>
      <c r="G31" s="7" t="s">
        <v>256</v>
      </c>
      <c r="H31" s="7"/>
      <c r="I31" s="13">
        <v>0</v>
      </c>
      <c r="J31" s="9"/>
      <c r="K31" s="13">
        <v>100</v>
      </c>
      <c r="L31" s="9"/>
      <c r="M31" s="13">
        <f>ROUND((I31-K31),5)</f>
        <v>-100</v>
      </c>
      <c r="N31" s="7"/>
      <c r="O31" s="36">
        <f>ROUND(IF(I31=0, IF(K31=0, 0, SIGN(-K31)), IF(K31=0, SIGN(I31), (I31-K31)/ABS(K31))),5)</f>
        <v>-1</v>
      </c>
      <c r="P31" s="29"/>
      <c r="Q31" s="29"/>
    </row>
    <row r="32" spans="1:17" ht="16.5" thickBot="1" x14ac:dyDescent="0.3">
      <c r="A32" s="7"/>
      <c r="B32" s="7"/>
      <c r="C32" s="7"/>
      <c r="D32" s="7"/>
      <c r="E32" s="7"/>
      <c r="F32" s="7" t="s">
        <v>52</v>
      </c>
      <c r="G32" s="7"/>
      <c r="H32" s="7"/>
      <c r="I32" s="14">
        <f>ROUND(SUM(I29:I31),5)</f>
        <v>2200</v>
      </c>
      <c r="J32" s="9"/>
      <c r="K32" s="14">
        <f>ROUND(SUM(K29:K31),5)</f>
        <v>2300</v>
      </c>
      <c r="L32" s="9"/>
      <c r="M32" s="14">
        <f>ROUND((I32-K32),5)</f>
        <v>-100</v>
      </c>
      <c r="N32" s="7"/>
      <c r="O32" s="37">
        <f>ROUND(IF(I32=0, IF(K32=0, 0, SIGN(-K32)), IF(K32=0, SIGN(I32), (I32-K32)/ABS(K32))),5)</f>
        <v>-4.3479999999999998E-2</v>
      </c>
      <c r="P32" s="29"/>
      <c r="Q32" s="29"/>
    </row>
    <row r="33" spans="1:17" ht="30" customHeight="1" x14ac:dyDescent="0.25">
      <c r="A33" s="7"/>
      <c r="B33" s="7"/>
      <c r="C33" s="7"/>
      <c r="D33" s="7"/>
      <c r="E33" s="7" t="s">
        <v>53</v>
      </c>
      <c r="F33" s="7"/>
      <c r="G33" s="7"/>
      <c r="H33" s="7"/>
      <c r="I33" s="9">
        <f>ROUND(I20+I28+I32,5)</f>
        <v>2985.9</v>
      </c>
      <c r="J33" s="9"/>
      <c r="K33" s="9">
        <f>ROUND(K20+K28+K32,5)</f>
        <v>3680.88</v>
      </c>
      <c r="L33" s="9"/>
      <c r="M33" s="9">
        <f>ROUND((I33-K33),5)</f>
        <v>-694.98</v>
      </c>
      <c r="N33" s="7"/>
      <c r="O33" s="24">
        <f>ROUND(IF(I33=0, IF(K33=0, 0, SIGN(-K33)), IF(K33=0, SIGN(I33), (I33-K33)/ABS(K33))),5)</f>
        <v>-0.18881000000000001</v>
      </c>
      <c r="P33" s="29"/>
      <c r="Q33" s="29"/>
    </row>
    <row r="34" spans="1:17" ht="30" customHeight="1" x14ac:dyDescent="0.25">
      <c r="A34" s="7"/>
      <c r="B34" s="7"/>
      <c r="C34" s="7"/>
      <c r="D34" s="7"/>
      <c r="E34" s="7" t="s">
        <v>54</v>
      </c>
      <c r="F34" s="7"/>
      <c r="G34" s="7"/>
      <c r="H34" s="7"/>
      <c r="I34" s="9"/>
      <c r="J34" s="9"/>
      <c r="K34" s="9"/>
      <c r="L34" s="9"/>
      <c r="M34" s="9"/>
      <c r="N34" s="7"/>
      <c r="O34" s="24"/>
      <c r="P34" s="29"/>
      <c r="Q34" s="29"/>
    </row>
    <row r="35" spans="1:17" ht="45.75" x14ac:dyDescent="0.25">
      <c r="A35" s="7"/>
      <c r="B35" s="7"/>
      <c r="C35" s="7"/>
      <c r="D35" s="7"/>
      <c r="E35" s="7"/>
      <c r="F35" s="7" t="s">
        <v>55</v>
      </c>
      <c r="G35" s="7"/>
      <c r="H35" s="7"/>
      <c r="I35" s="9">
        <v>10600</v>
      </c>
      <c r="J35" s="9"/>
      <c r="K35" s="9">
        <v>22500</v>
      </c>
      <c r="L35" s="9"/>
      <c r="M35" s="9">
        <f t="shared" ref="M35:M40" si="4">ROUND((I35-K35),5)</f>
        <v>-11900</v>
      </c>
      <c r="N35" s="7"/>
      <c r="O35" s="24">
        <f t="shared" ref="O35:O40" si="5">ROUND(IF(I35=0, IF(K35=0, 0, SIGN(-K35)), IF(K35=0, SIGN(I35), (I35-K35)/ABS(K35))),5)</f>
        <v>-0.52888999999999997</v>
      </c>
      <c r="P35" s="29"/>
      <c r="Q35" s="33" t="s">
        <v>229</v>
      </c>
    </row>
    <row r="36" spans="1:17" ht="16.5" thickBot="1" x14ac:dyDescent="0.3">
      <c r="A36" s="7"/>
      <c r="B36" s="7"/>
      <c r="C36" s="7"/>
      <c r="D36" s="7"/>
      <c r="E36" s="7"/>
      <c r="F36" s="7" t="s">
        <v>257</v>
      </c>
      <c r="G36" s="7"/>
      <c r="H36" s="7"/>
      <c r="I36" s="11">
        <v>0</v>
      </c>
      <c r="J36" s="9"/>
      <c r="K36" s="11">
        <v>5712.76</v>
      </c>
      <c r="L36" s="9"/>
      <c r="M36" s="11">
        <f t="shared" si="4"/>
        <v>-5712.76</v>
      </c>
      <c r="N36" s="7"/>
      <c r="O36" s="35">
        <f t="shared" si="5"/>
        <v>-1</v>
      </c>
      <c r="P36" s="29"/>
      <c r="Q36" s="33"/>
    </row>
    <row r="37" spans="1:17" ht="15.75" x14ac:dyDescent="0.25">
      <c r="A37" s="7"/>
      <c r="B37" s="7"/>
      <c r="C37" s="7"/>
      <c r="D37" s="7"/>
      <c r="E37" s="7" t="s">
        <v>56</v>
      </c>
      <c r="F37" s="7"/>
      <c r="G37" s="7"/>
      <c r="H37" s="7"/>
      <c r="I37" s="9">
        <f>ROUND(SUM(I34:I36),5)</f>
        <v>10600</v>
      </c>
      <c r="J37" s="9"/>
      <c r="K37" s="9">
        <f>ROUND(SUM(K34:K36),5)</f>
        <v>28212.76</v>
      </c>
      <c r="L37" s="9"/>
      <c r="M37" s="9">
        <f t="shared" si="4"/>
        <v>-17612.759999999998</v>
      </c>
      <c r="N37" s="7"/>
      <c r="O37" s="24">
        <f t="shared" si="5"/>
        <v>-0.62427999999999995</v>
      </c>
      <c r="P37" s="29"/>
      <c r="Q37" s="33"/>
    </row>
    <row r="38" spans="1:17" ht="30" customHeight="1" thickBot="1" x14ac:dyDescent="0.3">
      <c r="A38" s="7"/>
      <c r="B38" s="7"/>
      <c r="C38" s="7"/>
      <c r="D38" s="7"/>
      <c r="E38" s="7" t="s">
        <v>57</v>
      </c>
      <c r="F38" s="7"/>
      <c r="G38" s="7"/>
      <c r="H38" s="7"/>
      <c r="I38" s="13">
        <v>0</v>
      </c>
      <c r="J38" s="9"/>
      <c r="K38" s="13">
        <v>96.9</v>
      </c>
      <c r="L38" s="9"/>
      <c r="M38" s="13">
        <f t="shared" si="4"/>
        <v>-96.9</v>
      </c>
      <c r="N38" s="7"/>
      <c r="O38" s="36">
        <f t="shared" si="5"/>
        <v>-1</v>
      </c>
      <c r="P38" s="29"/>
      <c r="Q38" s="33"/>
    </row>
    <row r="39" spans="1:17" ht="16.5" thickBot="1" x14ac:dyDescent="0.3">
      <c r="A39" s="7"/>
      <c r="B39" s="7"/>
      <c r="C39" s="7"/>
      <c r="D39" s="7" t="s">
        <v>58</v>
      </c>
      <c r="E39" s="7"/>
      <c r="F39" s="7"/>
      <c r="G39" s="7"/>
      <c r="H39" s="7"/>
      <c r="I39" s="14">
        <f>ROUND(I7+I11+I19+I33+SUM(I37:I38),5)</f>
        <v>586917.80000000005</v>
      </c>
      <c r="J39" s="9"/>
      <c r="K39" s="14">
        <f>ROUND(K7+K11+K19+K33+SUM(K37:K38),5)</f>
        <v>586911.52</v>
      </c>
      <c r="L39" s="9"/>
      <c r="M39" s="14">
        <f t="shared" si="4"/>
        <v>6.28</v>
      </c>
      <c r="N39" s="7"/>
      <c r="O39" s="37">
        <f t="shared" si="5"/>
        <v>1.0000000000000001E-5</v>
      </c>
      <c r="P39" s="29"/>
      <c r="Q39" s="33"/>
    </row>
    <row r="40" spans="1:17" ht="30" customHeight="1" x14ac:dyDescent="0.25">
      <c r="A40" s="7"/>
      <c r="B40" s="7"/>
      <c r="C40" s="7" t="s">
        <v>59</v>
      </c>
      <c r="D40" s="7"/>
      <c r="E40" s="7"/>
      <c r="F40" s="7"/>
      <c r="G40" s="7"/>
      <c r="H40" s="7"/>
      <c r="I40" s="9">
        <f>I39</f>
        <v>586917.80000000005</v>
      </c>
      <c r="J40" s="9"/>
      <c r="K40" s="9">
        <f>K39</f>
        <v>586911.52</v>
      </c>
      <c r="L40" s="9"/>
      <c r="M40" s="9">
        <f t="shared" si="4"/>
        <v>6.28</v>
      </c>
      <c r="N40" s="7"/>
      <c r="O40" s="24">
        <f t="shared" si="5"/>
        <v>1.0000000000000001E-5</v>
      </c>
      <c r="P40" s="29"/>
      <c r="Q40" s="33"/>
    </row>
    <row r="41" spans="1:17" ht="30" customHeight="1" x14ac:dyDescent="0.25">
      <c r="A41" s="7"/>
      <c r="B41" s="7"/>
      <c r="C41" s="7"/>
      <c r="D41" s="7" t="s">
        <v>60</v>
      </c>
      <c r="E41" s="7"/>
      <c r="F41" s="7"/>
      <c r="G41" s="7"/>
      <c r="H41" s="7"/>
      <c r="I41" s="9"/>
      <c r="J41" s="9"/>
      <c r="K41" s="9"/>
      <c r="L41" s="9"/>
      <c r="M41" s="9"/>
      <c r="N41" s="7"/>
      <c r="O41" s="24"/>
      <c r="P41" s="29"/>
      <c r="Q41" s="33"/>
    </row>
    <row r="42" spans="1:17" ht="15.75" x14ac:dyDescent="0.25">
      <c r="A42" s="7"/>
      <c r="B42" s="7"/>
      <c r="C42" s="7"/>
      <c r="D42" s="7"/>
      <c r="E42" s="7" t="s">
        <v>61</v>
      </c>
      <c r="F42" s="7"/>
      <c r="G42" s="7"/>
      <c r="H42" s="7"/>
      <c r="I42" s="9">
        <v>1009</v>
      </c>
      <c r="J42" s="9"/>
      <c r="K42" s="9">
        <v>1485</v>
      </c>
      <c r="L42" s="9"/>
      <c r="M42" s="9">
        <f>ROUND((I42-K42),5)</f>
        <v>-476</v>
      </c>
      <c r="N42" s="7"/>
      <c r="O42" s="24">
        <f>ROUND(IF(I42=0, IF(K42=0, 0, SIGN(-K42)), IF(K42=0, SIGN(I42), (I42-K42)/ABS(K42))),5)</f>
        <v>-0.32053999999999999</v>
      </c>
      <c r="P42" s="29"/>
      <c r="Q42" s="33"/>
    </row>
    <row r="43" spans="1:17" ht="15.75" x14ac:dyDescent="0.25">
      <c r="A43" s="7"/>
      <c r="B43" s="7"/>
      <c r="C43" s="7"/>
      <c r="D43" s="7"/>
      <c r="E43" s="7" t="s">
        <v>62</v>
      </c>
      <c r="F43" s="7"/>
      <c r="G43" s="7"/>
      <c r="H43" s="7"/>
      <c r="I43" s="9">
        <v>4502.8599999999997</v>
      </c>
      <c r="J43" s="9"/>
      <c r="K43" s="9">
        <v>3398.91</v>
      </c>
      <c r="L43" s="9"/>
      <c r="M43" s="9">
        <f>ROUND((I43-K43),5)</f>
        <v>1103.95</v>
      </c>
      <c r="N43" s="7"/>
      <c r="O43" s="24">
        <f>ROUND(IF(I43=0, IF(K43=0, 0, SIGN(-K43)), IF(K43=0, SIGN(I43), (I43-K43)/ABS(K43))),5)</f>
        <v>0.32479999999999998</v>
      </c>
      <c r="P43" s="29"/>
      <c r="Q43" s="33"/>
    </row>
    <row r="44" spans="1:17" ht="15.75" x14ac:dyDescent="0.25">
      <c r="A44" s="7"/>
      <c r="B44" s="7"/>
      <c r="C44" s="7"/>
      <c r="D44" s="7"/>
      <c r="E44" s="7" t="s">
        <v>63</v>
      </c>
      <c r="F44" s="7"/>
      <c r="G44" s="7"/>
      <c r="H44" s="7"/>
      <c r="I44" s="9">
        <v>4418.5200000000004</v>
      </c>
      <c r="J44" s="9"/>
      <c r="K44" s="9">
        <v>4389.4799999999996</v>
      </c>
      <c r="L44" s="9"/>
      <c r="M44" s="9">
        <f>ROUND((I44-K44),5)</f>
        <v>29.04</v>
      </c>
      <c r="N44" s="7"/>
      <c r="O44" s="24">
        <f>ROUND(IF(I44=0, IF(K44=0, 0, SIGN(-K44)), IF(K44=0, SIGN(I44), (I44-K44)/ABS(K44))),5)</f>
        <v>6.62E-3</v>
      </c>
      <c r="P44" s="29"/>
      <c r="Q44" s="33"/>
    </row>
    <row r="45" spans="1:17" ht="15.75" x14ac:dyDescent="0.25">
      <c r="A45" s="7"/>
      <c r="B45" s="7"/>
      <c r="C45" s="7"/>
      <c r="D45" s="7"/>
      <c r="E45" s="7" t="s">
        <v>258</v>
      </c>
      <c r="F45" s="7"/>
      <c r="G45" s="7"/>
      <c r="H45" s="7"/>
      <c r="I45" s="9">
        <v>0</v>
      </c>
      <c r="J45" s="9"/>
      <c r="K45" s="9">
        <v>3233.57</v>
      </c>
      <c r="L45" s="9"/>
      <c r="M45" s="9">
        <f>ROUND((I45-K45),5)</f>
        <v>-3233.57</v>
      </c>
      <c r="N45" s="7"/>
      <c r="O45" s="24">
        <f>ROUND(IF(I45=0, IF(K45=0, 0, SIGN(-K45)), IF(K45=0, SIGN(I45), (I45-K45)/ABS(K45))),5)</f>
        <v>-1</v>
      </c>
      <c r="P45" s="29"/>
      <c r="Q45" s="33"/>
    </row>
    <row r="46" spans="1:17" ht="15.75" x14ac:dyDescent="0.25">
      <c r="A46" s="7"/>
      <c r="B46" s="7"/>
      <c r="C46" s="7"/>
      <c r="D46" s="7"/>
      <c r="E46" s="7" t="s">
        <v>64</v>
      </c>
      <c r="F46" s="7"/>
      <c r="G46" s="7"/>
      <c r="H46" s="7"/>
      <c r="I46" s="9"/>
      <c r="J46" s="9"/>
      <c r="K46" s="9"/>
      <c r="L46" s="9"/>
      <c r="M46" s="9"/>
      <c r="N46" s="7"/>
      <c r="O46" s="24"/>
      <c r="P46" s="29"/>
      <c r="Q46" s="33"/>
    </row>
    <row r="47" spans="1:17" ht="15.75" x14ac:dyDescent="0.25">
      <c r="A47" s="7"/>
      <c r="B47" s="7"/>
      <c r="C47" s="7"/>
      <c r="D47" s="7"/>
      <c r="E47" s="7"/>
      <c r="F47" s="7" t="s">
        <v>65</v>
      </c>
      <c r="G47" s="7"/>
      <c r="H47" s="7"/>
      <c r="I47" s="9">
        <v>22911.279999999999</v>
      </c>
      <c r="J47" s="9"/>
      <c r="K47" s="9">
        <v>21495.21</v>
      </c>
      <c r="L47" s="9"/>
      <c r="M47" s="9">
        <f>ROUND((I47-K47),5)</f>
        <v>1416.07</v>
      </c>
      <c r="N47" s="7"/>
      <c r="O47" s="24">
        <f>ROUND(IF(I47=0, IF(K47=0, 0, SIGN(-K47)), IF(K47=0, SIGN(I47), (I47-K47)/ABS(K47))),5)</f>
        <v>6.5879999999999994E-2</v>
      </c>
      <c r="P47" s="29"/>
      <c r="Q47" s="33"/>
    </row>
    <row r="48" spans="1:17" ht="16.5" thickBot="1" x14ac:dyDescent="0.3">
      <c r="A48" s="7"/>
      <c r="B48" s="7"/>
      <c r="C48" s="7"/>
      <c r="D48" s="7"/>
      <c r="E48" s="7"/>
      <c r="F48" s="7" t="s">
        <v>259</v>
      </c>
      <c r="G48" s="7"/>
      <c r="H48" s="7"/>
      <c r="I48" s="11">
        <v>0</v>
      </c>
      <c r="J48" s="9"/>
      <c r="K48" s="11">
        <v>-1728.76</v>
      </c>
      <c r="L48" s="9"/>
      <c r="M48" s="11">
        <f>ROUND((I48-K48),5)</f>
        <v>1728.76</v>
      </c>
      <c r="N48" s="7"/>
      <c r="O48" s="35">
        <f>ROUND(IF(I48=0, IF(K48=0, 0, SIGN(-K48)), IF(K48=0, SIGN(I48), (I48-K48)/ABS(K48))),5)</f>
        <v>1</v>
      </c>
      <c r="P48" s="29"/>
      <c r="Q48" s="33"/>
    </row>
    <row r="49" spans="1:17" ht="15.75" x14ac:dyDescent="0.25">
      <c r="A49" s="7"/>
      <c r="B49" s="7"/>
      <c r="C49" s="7"/>
      <c r="D49" s="7"/>
      <c r="E49" s="7" t="s">
        <v>66</v>
      </c>
      <c r="F49" s="7"/>
      <c r="G49" s="7"/>
      <c r="H49" s="7"/>
      <c r="I49" s="9">
        <f>ROUND(SUM(I46:I48),5)</f>
        <v>22911.279999999999</v>
      </c>
      <c r="J49" s="9"/>
      <c r="K49" s="9">
        <f>ROUND(SUM(K46:K48),5)</f>
        <v>19766.45</v>
      </c>
      <c r="L49" s="9"/>
      <c r="M49" s="9">
        <f>ROUND((I49-K49),5)</f>
        <v>3144.83</v>
      </c>
      <c r="N49" s="7"/>
      <c r="O49" s="24">
        <f>ROUND(IF(I49=0, IF(K49=0, 0, SIGN(-K49)), IF(K49=0, SIGN(I49), (I49-K49)/ABS(K49))),5)</f>
        <v>0.15909999999999999</v>
      </c>
      <c r="P49" s="29"/>
      <c r="Q49" s="33"/>
    </row>
    <row r="50" spans="1:17" ht="30" customHeight="1" x14ac:dyDescent="0.25">
      <c r="A50" s="7"/>
      <c r="B50" s="7"/>
      <c r="C50" s="7"/>
      <c r="D50" s="7"/>
      <c r="E50" s="7" t="s">
        <v>67</v>
      </c>
      <c r="F50" s="7"/>
      <c r="G50" s="7"/>
      <c r="H50" s="7"/>
      <c r="I50" s="9"/>
      <c r="J50" s="9"/>
      <c r="K50" s="9"/>
      <c r="L50" s="9"/>
      <c r="M50" s="9"/>
      <c r="N50" s="7"/>
      <c r="O50" s="24"/>
      <c r="P50" s="29"/>
      <c r="Q50" s="33"/>
    </row>
    <row r="51" spans="1:17" ht="16.5" thickBot="1" x14ac:dyDescent="0.3">
      <c r="A51" s="7"/>
      <c r="B51" s="7"/>
      <c r="C51" s="7"/>
      <c r="D51" s="7"/>
      <c r="E51" s="7"/>
      <c r="F51" s="7" t="s">
        <v>68</v>
      </c>
      <c r="G51" s="7"/>
      <c r="H51" s="7"/>
      <c r="I51" s="11">
        <v>1389.45</v>
      </c>
      <c r="J51" s="9"/>
      <c r="K51" s="11">
        <v>1337.68</v>
      </c>
      <c r="L51" s="9"/>
      <c r="M51" s="11">
        <f>ROUND((I51-K51),5)</f>
        <v>51.77</v>
      </c>
      <c r="N51" s="7"/>
      <c r="O51" s="35">
        <f>ROUND(IF(I51=0, IF(K51=0, 0, SIGN(-K51)), IF(K51=0, SIGN(I51), (I51-K51)/ABS(K51))),5)</f>
        <v>3.8699999999999998E-2</v>
      </c>
      <c r="P51" s="29"/>
    </row>
    <row r="52" spans="1:17" ht="15.75" x14ac:dyDescent="0.25">
      <c r="A52" s="7"/>
      <c r="B52" s="7"/>
      <c r="C52" s="7"/>
      <c r="D52" s="7"/>
      <c r="E52" s="7" t="s">
        <v>69</v>
      </c>
      <c r="F52" s="7"/>
      <c r="G52" s="7"/>
      <c r="H52" s="7"/>
      <c r="I52" s="9">
        <f>ROUND(SUM(I50:I51),5)</f>
        <v>1389.45</v>
      </c>
      <c r="J52" s="9"/>
      <c r="K52" s="9">
        <f>ROUND(SUM(K50:K51),5)</f>
        <v>1337.68</v>
      </c>
      <c r="L52" s="9"/>
      <c r="M52" s="9">
        <f>ROUND((I52-K52),5)</f>
        <v>51.77</v>
      </c>
      <c r="N52" s="7"/>
      <c r="O52" s="24">
        <f>ROUND(IF(I52=0, IF(K52=0, 0, SIGN(-K52)), IF(K52=0, SIGN(I52), (I52-K52)/ABS(K52))),5)</f>
        <v>3.8699999999999998E-2</v>
      </c>
      <c r="P52" s="29"/>
      <c r="Q52" s="33"/>
    </row>
    <row r="53" spans="1:17" ht="30" customHeight="1" x14ac:dyDescent="0.25">
      <c r="A53" s="7"/>
      <c r="B53" s="7"/>
      <c r="C53" s="7"/>
      <c r="D53" s="7"/>
      <c r="E53" s="7" t="s">
        <v>70</v>
      </c>
      <c r="F53" s="7"/>
      <c r="G53" s="7"/>
      <c r="H53" s="7"/>
      <c r="I53" s="9"/>
      <c r="J53" s="9"/>
      <c r="K53" s="9"/>
      <c r="L53" s="9"/>
      <c r="M53" s="9"/>
      <c r="N53" s="7"/>
      <c r="O53" s="24"/>
      <c r="P53" s="29"/>
      <c r="Q53" s="33"/>
    </row>
    <row r="54" spans="1:17" ht="30.75" x14ac:dyDescent="0.25">
      <c r="A54" s="7"/>
      <c r="B54" s="7"/>
      <c r="C54" s="7"/>
      <c r="D54" s="7"/>
      <c r="E54" s="7"/>
      <c r="F54" s="7" t="s">
        <v>71</v>
      </c>
      <c r="G54" s="7"/>
      <c r="H54" s="7"/>
      <c r="I54" s="9">
        <v>7633.7</v>
      </c>
      <c r="J54" s="9"/>
      <c r="K54" s="9">
        <v>12514.14</v>
      </c>
      <c r="L54" s="9"/>
      <c r="M54" s="9">
        <f>ROUND((I54-K54),5)</f>
        <v>-4880.4399999999996</v>
      </c>
      <c r="N54" s="7"/>
      <c r="O54" s="24">
        <f>ROUND(IF(I54=0, IF(K54=0, 0, SIGN(-K54)), IF(K54=0, SIGN(I54), (I54-K54)/ABS(K54))),5)</f>
        <v>-0.38999</v>
      </c>
      <c r="P54" s="29"/>
      <c r="Q54" s="33" t="s">
        <v>230</v>
      </c>
    </row>
    <row r="55" spans="1:17" ht="16.5" thickBot="1" x14ac:dyDescent="0.3">
      <c r="A55" s="7"/>
      <c r="B55" s="7"/>
      <c r="C55" s="7"/>
      <c r="D55" s="7"/>
      <c r="E55" s="7"/>
      <c r="F55" s="7" t="s">
        <v>72</v>
      </c>
      <c r="G55" s="7"/>
      <c r="H55" s="7"/>
      <c r="I55" s="11">
        <v>2568.35</v>
      </c>
      <c r="J55" s="9"/>
      <c r="K55" s="11">
        <v>4550.72</v>
      </c>
      <c r="L55" s="9"/>
      <c r="M55" s="11">
        <f>ROUND((I55-K55),5)</f>
        <v>-1982.37</v>
      </c>
      <c r="N55" s="7"/>
      <c r="O55" s="35">
        <f>ROUND(IF(I55=0, IF(K55=0, 0, SIGN(-K55)), IF(K55=0, SIGN(I55), (I55-K55)/ABS(K55))),5)</f>
        <v>-0.43562000000000001</v>
      </c>
      <c r="P55" s="29"/>
      <c r="Q55" s="33"/>
    </row>
    <row r="56" spans="1:17" ht="15.75" x14ac:dyDescent="0.25">
      <c r="A56" s="7"/>
      <c r="B56" s="7"/>
      <c r="C56" s="7"/>
      <c r="D56" s="7"/>
      <c r="E56" s="7" t="s">
        <v>73</v>
      </c>
      <c r="F56" s="7"/>
      <c r="G56" s="7"/>
      <c r="H56" s="7"/>
      <c r="I56" s="9">
        <f>ROUND(SUM(I53:I55),5)</f>
        <v>10202.049999999999</v>
      </c>
      <c r="J56" s="9"/>
      <c r="K56" s="9">
        <f>ROUND(SUM(K53:K55),5)</f>
        <v>17064.86</v>
      </c>
      <c r="L56" s="9"/>
      <c r="M56" s="9">
        <f>ROUND((I56-K56),5)</f>
        <v>-6862.81</v>
      </c>
      <c r="N56" s="7"/>
      <c r="O56" s="24">
        <f>ROUND(IF(I56=0, IF(K56=0, 0, SIGN(-K56)), IF(K56=0, SIGN(I56), (I56-K56)/ABS(K56))),5)</f>
        <v>-0.40216000000000002</v>
      </c>
      <c r="P56" s="29"/>
      <c r="Q56" s="33"/>
    </row>
    <row r="57" spans="1:17" ht="30" customHeight="1" x14ac:dyDescent="0.25">
      <c r="A57" s="7"/>
      <c r="B57" s="7"/>
      <c r="C57" s="7"/>
      <c r="D57" s="7"/>
      <c r="E57" s="7" t="s">
        <v>74</v>
      </c>
      <c r="F57" s="7"/>
      <c r="G57" s="7"/>
      <c r="H57" s="7"/>
      <c r="I57" s="9"/>
      <c r="J57" s="9"/>
      <c r="K57" s="9"/>
      <c r="L57" s="9"/>
      <c r="M57" s="9"/>
      <c r="N57" s="7"/>
      <c r="O57" s="24"/>
      <c r="P57" s="29"/>
      <c r="Q57" s="33"/>
    </row>
    <row r="58" spans="1:17" ht="15.75" x14ac:dyDescent="0.25">
      <c r="A58" s="7"/>
      <c r="B58" s="7"/>
      <c r="C58" s="7"/>
      <c r="D58" s="7"/>
      <c r="E58" s="7"/>
      <c r="F58" s="7" t="s">
        <v>152</v>
      </c>
      <c r="G58" s="7"/>
      <c r="H58" s="7"/>
      <c r="I58" s="9">
        <v>5305.04</v>
      </c>
      <c r="J58" s="9"/>
      <c r="K58" s="9">
        <v>5029.7700000000004</v>
      </c>
      <c r="L58" s="9"/>
      <c r="M58" s="9">
        <f t="shared" ref="M58:M68" si="6">ROUND((I58-K58),5)</f>
        <v>275.27</v>
      </c>
      <c r="N58" s="7"/>
      <c r="O58" s="24">
        <f t="shared" ref="O58:O68" si="7">ROUND(IF(I58=0, IF(K58=0, 0, SIGN(-K58)), IF(K58=0, SIGN(I58), (I58-K58)/ABS(K58))),5)</f>
        <v>5.4730000000000001E-2</v>
      </c>
      <c r="P58" s="29"/>
      <c r="Q58" s="33"/>
    </row>
    <row r="59" spans="1:17" ht="15.75" x14ac:dyDescent="0.25">
      <c r="A59" s="7"/>
      <c r="B59" s="7"/>
      <c r="C59" s="7"/>
      <c r="D59" s="7"/>
      <c r="E59" s="7"/>
      <c r="F59" s="7" t="s">
        <v>153</v>
      </c>
      <c r="G59" s="7"/>
      <c r="H59" s="7"/>
      <c r="I59" s="9">
        <v>364.65</v>
      </c>
      <c r="J59" s="9"/>
      <c r="K59" s="9">
        <v>0</v>
      </c>
      <c r="L59" s="9"/>
      <c r="M59" s="9">
        <f t="shared" si="6"/>
        <v>364.65</v>
      </c>
      <c r="N59" s="7"/>
      <c r="O59" s="24">
        <f t="shared" si="7"/>
        <v>1</v>
      </c>
      <c r="P59" s="29"/>
      <c r="Q59" s="33"/>
    </row>
    <row r="60" spans="1:17" ht="15.75" x14ac:dyDescent="0.25">
      <c r="A60" s="7"/>
      <c r="B60" s="7"/>
      <c r="C60" s="7"/>
      <c r="D60" s="7"/>
      <c r="E60" s="7"/>
      <c r="F60" s="7" t="s">
        <v>75</v>
      </c>
      <c r="G60" s="7"/>
      <c r="H60" s="7"/>
      <c r="I60" s="9">
        <v>200</v>
      </c>
      <c r="J60" s="9"/>
      <c r="K60" s="9">
        <v>843.87</v>
      </c>
      <c r="L60" s="9"/>
      <c r="M60" s="9">
        <f t="shared" si="6"/>
        <v>-643.87</v>
      </c>
      <c r="N60" s="7"/>
      <c r="O60" s="24">
        <f t="shared" si="7"/>
        <v>-0.76300000000000001</v>
      </c>
      <c r="P60" s="29"/>
      <c r="Q60" s="33"/>
    </row>
    <row r="61" spans="1:17" ht="15.75" x14ac:dyDescent="0.25">
      <c r="A61" s="7"/>
      <c r="B61" s="7"/>
      <c r="C61" s="7"/>
      <c r="D61" s="7"/>
      <c r="E61" s="7"/>
      <c r="F61" s="7" t="s">
        <v>76</v>
      </c>
      <c r="G61" s="7"/>
      <c r="H61" s="7"/>
      <c r="I61" s="9">
        <v>4894.6000000000004</v>
      </c>
      <c r="J61" s="9"/>
      <c r="K61" s="9">
        <v>4357.76</v>
      </c>
      <c r="L61" s="9"/>
      <c r="M61" s="9">
        <f t="shared" si="6"/>
        <v>536.84</v>
      </c>
      <c r="N61" s="7"/>
      <c r="O61" s="24">
        <f t="shared" si="7"/>
        <v>0.12318999999999999</v>
      </c>
      <c r="P61" s="29"/>
      <c r="Q61" s="33"/>
    </row>
    <row r="62" spans="1:17" ht="15.75" x14ac:dyDescent="0.25">
      <c r="A62" s="7"/>
      <c r="B62" s="7"/>
      <c r="C62" s="7"/>
      <c r="D62" s="7"/>
      <c r="E62" s="7"/>
      <c r="F62" s="7" t="s">
        <v>77</v>
      </c>
      <c r="G62" s="7"/>
      <c r="H62" s="7"/>
      <c r="I62" s="9">
        <v>3389.01</v>
      </c>
      <c r="J62" s="9"/>
      <c r="K62" s="9">
        <v>5074.46</v>
      </c>
      <c r="L62" s="9"/>
      <c r="M62" s="9">
        <f t="shared" si="6"/>
        <v>-1685.45</v>
      </c>
      <c r="N62" s="7"/>
      <c r="O62" s="24">
        <f t="shared" si="7"/>
        <v>-0.33213999999999999</v>
      </c>
      <c r="P62" s="29"/>
      <c r="Q62" s="33"/>
    </row>
    <row r="63" spans="1:17" ht="15.75" x14ac:dyDescent="0.25">
      <c r="A63" s="7"/>
      <c r="B63" s="7"/>
      <c r="C63" s="7"/>
      <c r="D63" s="7"/>
      <c r="E63" s="7"/>
      <c r="F63" s="7" t="s">
        <v>78</v>
      </c>
      <c r="G63" s="7"/>
      <c r="H63" s="7"/>
      <c r="I63" s="9">
        <v>601.42999999999995</v>
      </c>
      <c r="J63" s="9"/>
      <c r="K63" s="9">
        <v>1.41</v>
      </c>
      <c r="L63" s="9"/>
      <c r="M63" s="9">
        <f t="shared" si="6"/>
        <v>600.02</v>
      </c>
      <c r="N63" s="7"/>
      <c r="O63" s="24">
        <f t="shared" si="7"/>
        <v>425.54610000000002</v>
      </c>
      <c r="P63" s="29"/>
      <c r="Q63" s="33"/>
    </row>
    <row r="64" spans="1:17" ht="15.75" x14ac:dyDescent="0.25">
      <c r="A64" s="7"/>
      <c r="B64" s="7"/>
      <c r="C64" s="7"/>
      <c r="D64" s="7"/>
      <c r="E64" s="7"/>
      <c r="F64" s="7" t="s">
        <v>79</v>
      </c>
      <c r="G64" s="7"/>
      <c r="H64" s="7"/>
      <c r="I64" s="9">
        <v>136.63999999999999</v>
      </c>
      <c r="J64" s="9"/>
      <c r="K64" s="9">
        <v>132.84</v>
      </c>
      <c r="L64" s="9"/>
      <c r="M64" s="9">
        <f t="shared" si="6"/>
        <v>3.8</v>
      </c>
      <c r="N64" s="7"/>
      <c r="O64" s="24">
        <f t="shared" si="7"/>
        <v>2.861E-2</v>
      </c>
      <c r="P64" s="29"/>
      <c r="Q64" s="33"/>
    </row>
    <row r="65" spans="1:17" ht="15.75" x14ac:dyDescent="0.25">
      <c r="A65" s="7"/>
      <c r="B65" s="7"/>
      <c r="C65" s="7"/>
      <c r="D65" s="7"/>
      <c r="E65" s="7"/>
      <c r="F65" s="7" t="s">
        <v>136</v>
      </c>
      <c r="G65" s="7"/>
      <c r="H65" s="7"/>
      <c r="I65" s="9">
        <v>0</v>
      </c>
      <c r="J65" s="9"/>
      <c r="K65" s="9">
        <v>105.77</v>
      </c>
      <c r="L65" s="9"/>
      <c r="M65" s="9">
        <f t="shared" si="6"/>
        <v>-105.77</v>
      </c>
      <c r="N65" s="7"/>
      <c r="O65" s="24">
        <f t="shared" si="7"/>
        <v>-1</v>
      </c>
      <c r="P65" s="29"/>
      <c r="Q65" s="33"/>
    </row>
    <row r="66" spans="1:17" ht="15.75" x14ac:dyDescent="0.25">
      <c r="A66" s="7"/>
      <c r="B66" s="7"/>
      <c r="C66" s="7"/>
      <c r="D66" s="7"/>
      <c r="E66" s="7"/>
      <c r="F66" s="7" t="s">
        <v>137</v>
      </c>
      <c r="G66" s="7"/>
      <c r="H66" s="7"/>
      <c r="I66" s="9">
        <v>740</v>
      </c>
      <c r="J66" s="9"/>
      <c r="K66" s="9">
        <v>500</v>
      </c>
      <c r="L66" s="9"/>
      <c r="M66" s="9">
        <f t="shared" si="6"/>
        <v>240</v>
      </c>
      <c r="N66" s="7"/>
      <c r="O66" s="24">
        <f t="shared" si="7"/>
        <v>0.48</v>
      </c>
      <c r="P66" s="29"/>
      <c r="Q66" s="33"/>
    </row>
    <row r="67" spans="1:17" ht="16.5" thickBot="1" x14ac:dyDescent="0.3">
      <c r="A67" s="7"/>
      <c r="B67" s="7"/>
      <c r="C67" s="7"/>
      <c r="D67" s="7"/>
      <c r="E67" s="7"/>
      <c r="F67" s="7" t="s">
        <v>138</v>
      </c>
      <c r="G67" s="7"/>
      <c r="H67" s="7"/>
      <c r="I67" s="11">
        <v>5250</v>
      </c>
      <c r="J67" s="9"/>
      <c r="K67" s="11">
        <v>5000</v>
      </c>
      <c r="L67" s="9"/>
      <c r="M67" s="11">
        <f t="shared" si="6"/>
        <v>250</v>
      </c>
      <c r="N67" s="7"/>
      <c r="O67" s="35">
        <f t="shared" si="7"/>
        <v>0.05</v>
      </c>
      <c r="P67" s="29"/>
      <c r="Q67" s="33"/>
    </row>
    <row r="68" spans="1:17" ht="15.75" x14ac:dyDescent="0.25">
      <c r="A68" s="7"/>
      <c r="B68" s="7"/>
      <c r="C68" s="7"/>
      <c r="D68" s="7"/>
      <c r="E68" s="7" t="s">
        <v>80</v>
      </c>
      <c r="F68" s="7"/>
      <c r="G68" s="7"/>
      <c r="H68" s="7"/>
      <c r="I68" s="9">
        <f>ROUND(SUM(I57:I67),5)</f>
        <v>20881.37</v>
      </c>
      <c r="J68" s="9"/>
      <c r="K68" s="9">
        <f>ROUND(SUM(K57:K67),5)</f>
        <v>21045.88</v>
      </c>
      <c r="L68" s="9"/>
      <c r="M68" s="9">
        <f t="shared" si="6"/>
        <v>-164.51</v>
      </c>
      <c r="N68" s="7"/>
      <c r="O68" s="24">
        <f t="shared" si="7"/>
        <v>-7.8200000000000006E-3</v>
      </c>
      <c r="P68" s="29"/>
      <c r="Q68" s="33"/>
    </row>
    <row r="69" spans="1:17" ht="30" customHeight="1" x14ac:dyDescent="0.25">
      <c r="A69" s="7"/>
      <c r="B69" s="7"/>
      <c r="C69" s="7"/>
      <c r="D69" s="7"/>
      <c r="E69" s="7" t="s">
        <v>81</v>
      </c>
      <c r="F69" s="7"/>
      <c r="G69" s="7"/>
      <c r="H69" s="7"/>
      <c r="I69" s="9"/>
      <c r="J69" s="9"/>
      <c r="K69" s="9"/>
      <c r="L69" s="9"/>
      <c r="M69" s="9"/>
      <c r="N69" s="7"/>
      <c r="O69" s="24"/>
      <c r="P69" s="29"/>
    </row>
    <row r="70" spans="1:17" ht="75.75" x14ac:dyDescent="0.25">
      <c r="A70" s="7"/>
      <c r="B70" s="7"/>
      <c r="C70" s="7"/>
      <c r="D70" s="7"/>
      <c r="E70" s="7"/>
      <c r="F70" s="7" t="s">
        <v>82</v>
      </c>
      <c r="G70" s="7"/>
      <c r="H70" s="7"/>
      <c r="I70" s="9">
        <v>182846.42</v>
      </c>
      <c r="J70" s="9"/>
      <c r="K70" s="9">
        <v>198559.18</v>
      </c>
      <c r="L70" s="9"/>
      <c r="M70" s="9">
        <f>ROUND((I70-K70),5)</f>
        <v>-15712.76</v>
      </c>
      <c r="N70" s="7"/>
      <c r="O70" s="24">
        <f>ROUND(IF(I70=0, IF(K70=0, 0, SIGN(-K70)), IF(K70=0, SIGN(I70), (I70-K70)/ABS(K70))),5)</f>
        <v>-7.9130000000000006E-2</v>
      </c>
      <c r="P70" s="29"/>
      <c r="Q70" s="33" t="s">
        <v>266</v>
      </c>
    </row>
    <row r="71" spans="1:17" ht="15.75" x14ac:dyDescent="0.25">
      <c r="A71" s="7"/>
      <c r="B71" s="7"/>
      <c r="C71" s="7"/>
      <c r="D71" s="7"/>
      <c r="E71" s="7"/>
      <c r="F71" s="7" t="s">
        <v>83</v>
      </c>
      <c r="G71" s="7"/>
      <c r="H71" s="7"/>
      <c r="I71" s="9"/>
      <c r="J71" s="9"/>
      <c r="K71" s="9"/>
      <c r="L71" s="9"/>
      <c r="M71" s="9"/>
      <c r="N71" s="7"/>
      <c r="O71" s="24"/>
      <c r="P71" s="29"/>
      <c r="Q71" s="33"/>
    </row>
    <row r="72" spans="1:17" ht="30.75" x14ac:dyDescent="0.25">
      <c r="A72" s="7"/>
      <c r="B72" s="7"/>
      <c r="C72" s="7"/>
      <c r="D72" s="7"/>
      <c r="E72" s="7"/>
      <c r="F72" s="7"/>
      <c r="G72" s="7" t="s">
        <v>84</v>
      </c>
      <c r="H72" s="7"/>
      <c r="I72" s="9">
        <v>7340</v>
      </c>
      <c r="J72" s="9"/>
      <c r="K72" s="9">
        <v>0</v>
      </c>
      <c r="L72" s="9"/>
      <c r="M72" s="9">
        <f t="shared" ref="M72:M81" si="8">ROUND((I72-K72),5)</f>
        <v>7340</v>
      </c>
      <c r="N72" s="7"/>
      <c r="O72" s="24">
        <f t="shared" ref="O72:O81" si="9">ROUND(IF(I72=0, IF(K72=0, 0, SIGN(-K72)), IF(K72=0, SIGN(I72), (I72-K72)/ABS(K72))),5)</f>
        <v>1</v>
      </c>
      <c r="P72" s="29"/>
      <c r="Q72" s="33" t="s">
        <v>231</v>
      </c>
    </row>
    <row r="73" spans="1:17" ht="30.75" x14ac:dyDescent="0.25">
      <c r="A73" s="7"/>
      <c r="B73" s="7"/>
      <c r="C73" s="7"/>
      <c r="D73" s="7"/>
      <c r="E73" s="7"/>
      <c r="F73" s="7"/>
      <c r="G73" s="7" t="s">
        <v>85</v>
      </c>
      <c r="H73" s="7"/>
      <c r="I73" s="9">
        <v>17964.97</v>
      </c>
      <c r="J73" s="9"/>
      <c r="K73" s="9">
        <v>14177.89</v>
      </c>
      <c r="L73" s="9"/>
      <c r="M73" s="9">
        <f t="shared" si="8"/>
        <v>3787.08</v>
      </c>
      <c r="N73" s="7"/>
      <c r="O73" s="24">
        <f t="shared" si="9"/>
        <v>0.26711000000000001</v>
      </c>
      <c r="P73" s="29"/>
      <c r="Q73" s="33" t="s">
        <v>267</v>
      </c>
    </row>
    <row r="74" spans="1:17" ht="15.75" x14ac:dyDescent="0.25">
      <c r="A74" s="7"/>
      <c r="B74" s="7"/>
      <c r="C74" s="7"/>
      <c r="D74" s="7"/>
      <c r="E74" s="7"/>
      <c r="F74" s="7"/>
      <c r="G74" s="7" t="s">
        <v>86</v>
      </c>
      <c r="H74" s="7"/>
      <c r="I74" s="9">
        <v>2858.88</v>
      </c>
      <c r="J74" s="9"/>
      <c r="K74" s="9">
        <v>2875.08</v>
      </c>
      <c r="L74" s="9"/>
      <c r="M74" s="9">
        <f t="shared" si="8"/>
        <v>-16.2</v>
      </c>
      <c r="N74" s="7"/>
      <c r="O74" s="24">
        <f t="shared" si="9"/>
        <v>-5.6299999999999996E-3</v>
      </c>
      <c r="P74" s="29"/>
      <c r="Q74" s="33"/>
    </row>
    <row r="75" spans="1:17" ht="60.75" x14ac:dyDescent="0.25">
      <c r="A75" s="7"/>
      <c r="B75" s="7"/>
      <c r="C75" s="7"/>
      <c r="D75" s="7"/>
      <c r="E75" s="7"/>
      <c r="F75" s="7"/>
      <c r="G75" s="7" t="s">
        <v>87</v>
      </c>
      <c r="H75" s="7"/>
      <c r="I75" s="9">
        <v>5686.39</v>
      </c>
      <c r="J75" s="9"/>
      <c r="K75" s="9">
        <v>10025.01</v>
      </c>
      <c r="L75" s="9"/>
      <c r="M75" s="9">
        <f t="shared" si="8"/>
        <v>-4338.62</v>
      </c>
      <c r="N75" s="7"/>
      <c r="O75" s="24">
        <f t="shared" si="9"/>
        <v>-0.43278</v>
      </c>
      <c r="P75" s="29"/>
      <c r="Q75" s="33" t="s">
        <v>268</v>
      </c>
    </row>
    <row r="76" spans="1:17" ht="15.75" x14ac:dyDescent="0.25">
      <c r="A76" s="7"/>
      <c r="B76" s="7"/>
      <c r="C76" s="7"/>
      <c r="D76" s="7"/>
      <c r="E76" s="7"/>
      <c r="F76" s="7"/>
      <c r="G76" s="7" t="s">
        <v>139</v>
      </c>
      <c r="H76" s="7"/>
      <c r="I76" s="9">
        <v>767.63</v>
      </c>
      <c r="J76" s="9"/>
      <c r="K76" s="9">
        <v>697.22</v>
      </c>
      <c r="L76" s="9"/>
      <c r="M76" s="9">
        <f t="shared" si="8"/>
        <v>70.41</v>
      </c>
      <c r="N76" s="7"/>
      <c r="O76" s="24">
        <f t="shared" si="9"/>
        <v>0.10099</v>
      </c>
      <c r="P76" s="29"/>
      <c r="Q76" s="33"/>
    </row>
    <row r="77" spans="1:17" ht="15.75" x14ac:dyDescent="0.25">
      <c r="A77" s="7"/>
      <c r="B77" s="7"/>
      <c r="C77" s="7"/>
      <c r="D77" s="7"/>
      <c r="E77" s="7"/>
      <c r="F77" s="7"/>
      <c r="G77" s="7" t="s">
        <v>88</v>
      </c>
      <c r="H77" s="7"/>
      <c r="I77" s="9">
        <v>15275.29</v>
      </c>
      <c r="J77" s="9"/>
      <c r="K77" s="9">
        <v>15189.71</v>
      </c>
      <c r="L77" s="9"/>
      <c r="M77" s="9">
        <f t="shared" si="8"/>
        <v>85.58</v>
      </c>
      <c r="N77" s="7"/>
      <c r="O77" s="24">
        <f t="shared" si="9"/>
        <v>5.6299999999999996E-3</v>
      </c>
      <c r="P77" s="29"/>
      <c r="Q77" s="33"/>
    </row>
    <row r="78" spans="1:17" ht="15.75" x14ac:dyDescent="0.25">
      <c r="A78" s="7"/>
      <c r="B78" s="7"/>
      <c r="C78" s="7"/>
      <c r="D78" s="7"/>
      <c r="E78" s="7"/>
      <c r="F78" s="7"/>
      <c r="G78" s="7" t="s">
        <v>140</v>
      </c>
      <c r="H78" s="7"/>
      <c r="I78" s="9">
        <v>2917.15</v>
      </c>
      <c r="J78" s="9"/>
      <c r="K78" s="9">
        <v>4415.92</v>
      </c>
      <c r="L78" s="9"/>
      <c r="M78" s="9">
        <f t="shared" si="8"/>
        <v>-1498.77</v>
      </c>
      <c r="N78" s="7"/>
      <c r="O78" s="24">
        <f t="shared" si="9"/>
        <v>-0.33939999999999998</v>
      </c>
      <c r="P78" s="29"/>
      <c r="Q78" s="33"/>
    </row>
    <row r="79" spans="1:17" ht="16.5" thickBot="1" x14ac:dyDescent="0.3">
      <c r="A79" s="7"/>
      <c r="B79" s="7"/>
      <c r="C79" s="7"/>
      <c r="D79" s="7"/>
      <c r="E79" s="7"/>
      <c r="F79" s="7"/>
      <c r="G79" s="7" t="s">
        <v>89</v>
      </c>
      <c r="H79" s="7"/>
      <c r="I79" s="13">
        <v>194.89</v>
      </c>
      <c r="J79" s="9"/>
      <c r="K79" s="13">
        <v>367.46</v>
      </c>
      <c r="L79" s="9"/>
      <c r="M79" s="13">
        <f t="shared" si="8"/>
        <v>-172.57</v>
      </c>
      <c r="N79" s="7"/>
      <c r="O79" s="36">
        <f t="shared" si="9"/>
        <v>-0.46962999999999999</v>
      </c>
      <c r="P79" s="29"/>
      <c r="Q79" s="33"/>
    </row>
    <row r="80" spans="1:17" ht="16.5" thickBot="1" x14ac:dyDescent="0.3">
      <c r="A80" s="7"/>
      <c r="B80" s="7"/>
      <c r="C80" s="7"/>
      <c r="D80" s="7"/>
      <c r="E80" s="7"/>
      <c r="F80" s="7" t="s">
        <v>90</v>
      </c>
      <c r="G80" s="7"/>
      <c r="H80" s="7"/>
      <c r="I80" s="14">
        <f>ROUND(SUM(I71:I79),5)</f>
        <v>53005.2</v>
      </c>
      <c r="J80" s="9"/>
      <c r="K80" s="14">
        <f>ROUND(SUM(K71:K79),5)</f>
        <v>47748.29</v>
      </c>
      <c r="L80" s="9"/>
      <c r="M80" s="14">
        <f t="shared" si="8"/>
        <v>5256.91</v>
      </c>
      <c r="N80" s="7"/>
      <c r="O80" s="37">
        <f t="shared" si="9"/>
        <v>0.1101</v>
      </c>
      <c r="P80" s="29"/>
      <c r="Q80" s="33"/>
    </row>
    <row r="81" spans="1:17" ht="30" customHeight="1" x14ac:dyDescent="0.25">
      <c r="A81" s="7"/>
      <c r="B81" s="7"/>
      <c r="C81" s="7"/>
      <c r="D81" s="7"/>
      <c r="E81" s="7" t="s">
        <v>91</v>
      </c>
      <c r="F81" s="7"/>
      <c r="G81" s="7"/>
      <c r="H81" s="7"/>
      <c r="I81" s="9">
        <f>ROUND(SUM(I69:I70)+I80,5)</f>
        <v>235851.62</v>
      </c>
      <c r="J81" s="9"/>
      <c r="K81" s="9">
        <f>ROUND(SUM(K69:K70)+K80,5)</f>
        <v>246307.47</v>
      </c>
      <c r="L81" s="9"/>
      <c r="M81" s="9">
        <f t="shared" si="8"/>
        <v>-10455.85</v>
      </c>
      <c r="N81" s="7"/>
      <c r="O81" s="24">
        <f t="shared" si="9"/>
        <v>-4.2450000000000002E-2</v>
      </c>
      <c r="P81" s="29"/>
      <c r="Q81" s="33"/>
    </row>
    <row r="82" spans="1:17" ht="30" customHeight="1" x14ac:dyDescent="0.25">
      <c r="A82" s="7"/>
      <c r="B82" s="7"/>
      <c r="C82" s="7"/>
      <c r="D82" s="7"/>
      <c r="E82" s="7" t="s">
        <v>92</v>
      </c>
      <c r="F82" s="7"/>
      <c r="G82" s="7"/>
      <c r="H82" s="7"/>
      <c r="I82" s="9"/>
      <c r="J82" s="9"/>
      <c r="K82" s="9"/>
      <c r="L82" s="9"/>
      <c r="M82" s="9"/>
      <c r="N82" s="7"/>
      <c r="O82" s="24"/>
      <c r="P82" s="29"/>
      <c r="Q82" s="33"/>
    </row>
    <row r="83" spans="1:17" ht="45.75" x14ac:dyDescent="0.25">
      <c r="A83" s="7"/>
      <c r="B83" s="7"/>
      <c r="C83" s="7"/>
      <c r="D83" s="7"/>
      <c r="E83" s="7"/>
      <c r="F83" s="7" t="s">
        <v>93</v>
      </c>
      <c r="G83" s="7"/>
      <c r="H83" s="7"/>
      <c r="I83" s="9">
        <v>83223.03</v>
      </c>
      <c r="J83" s="9"/>
      <c r="K83" s="9">
        <v>65708.929999999993</v>
      </c>
      <c r="L83" s="9"/>
      <c r="M83" s="9">
        <f>ROUND((I83-K83),5)</f>
        <v>17514.099999999999</v>
      </c>
      <c r="N83" s="7"/>
      <c r="O83" s="24">
        <f>ROUND(IF(I83=0, IF(K83=0, 0, SIGN(-K83)), IF(K83=0, SIGN(I83), (I83-K83)/ABS(K83))),5)</f>
        <v>0.26654</v>
      </c>
      <c r="P83" s="29"/>
      <c r="Q83" s="33" t="s">
        <v>269</v>
      </c>
    </row>
    <row r="84" spans="1:17" ht="15.75" x14ac:dyDescent="0.25">
      <c r="A84" s="7"/>
      <c r="B84" s="7"/>
      <c r="C84" s="7"/>
      <c r="D84" s="7"/>
      <c r="E84" s="7"/>
      <c r="F84" s="7" t="s">
        <v>260</v>
      </c>
      <c r="G84" s="7"/>
      <c r="H84" s="7"/>
      <c r="I84" s="9">
        <v>1222.56</v>
      </c>
      <c r="J84" s="9"/>
      <c r="K84" s="9">
        <v>0</v>
      </c>
      <c r="L84" s="9"/>
      <c r="M84" s="9">
        <f>ROUND((I84-K84),5)</f>
        <v>1222.56</v>
      </c>
      <c r="N84" s="7"/>
      <c r="O84" s="24">
        <f>ROUND(IF(I84=0, IF(K84=0, 0, SIGN(-K84)), IF(K84=0, SIGN(I84), (I84-K84)/ABS(K84))),5)</f>
        <v>1</v>
      </c>
      <c r="P84" s="29"/>
      <c r="Q84" s="33"/>
    </row>
    <row r="85" spans="1:17" ht="16.5" thickBot="1" x14ac:dyDescent="0.3">
      <c r="A85" s="7"/>
      <c r="B85" s="7"/>
      <c r="C85" s="7"/>
      <c r="D85" s="7"/>
      <c r="E85" s="7"/>
      <c r="F85" s="7" t="s">
        <v>94</v>
      </c>
      <c r="G85" s="7"/>
      <c r="H85" s="7"/>
      <c r="I85" s="11">
        <v>3046.8</v>
      </c>
      <c r="J85" s="9"/>
      <c r="K85" s="11">
        <v>1376.69</v>
      </c>
      <c r="L85" s="9"/>
      <c r="M85" s="11">
        <f>ROUND((I85-K85),5)</f>
        <v>1670.11</v>
      </c>
      <c r="N85" s="7"/>
      <c r="O85" s="35">
        <f>ROUND(IF(I85=0, IF(K85=0, 0, SIGN(-K85)), IF(K85=0, SIGN(I85), (I85-K85)/ABS(K85))),5)</f>
        <v>1.21313</v>
      </c>
      <c r="P85" s="29"/>
      <c r="Q85" s="33"/>
    </row>
    <row r="86" spans="1:17" ht="15.75" x14ac:dyDescent="0.25">
      <c r="A86" s="7"/>
      <c r="B86" s="7"/>
      <c r="C86" s="7"/>
      <c r="D86" s="7"/>
      <c r="E86" s="7" t="s">
        <v>95</v>
      </c>
      <c r="F86" s="7"/>
      <c r="G86" s="7"/>
      <c r="H86" s="7"/>
      <c r="I86" s="9">
        <f>ROUND(SUM(I82:I85),5)</f>
        <v>87492.39</v>
      </c>
      <c r="J86" s="9"/>
      <c r="K86" s="9">
        <f>ROUND(SUM(K82:K85),5)</f>
        <v>67085.62</v>
      </c>
      <c r="L86" s="9"/>
      <c r="M86" s="9">
        <f>ROUND((I86-K86),5)</f>
        <v>20406.77</v>
      </c>
      <c r="N86" s="7"/>
      <c r="O86" s="24">
        <f>ROUND(IF(I86=0, IF(K86=0, 0, SIGN(-K86)), IF(K86=0, SIGN(I86), (I86-K86)/ABS(K86))),5)</f>
        <v>0.30419000000000002</v>
      </c>
      <c r="P86" s="29"/>
      <c r="Q86" s="33"/>
    </row>
    <row r="87" spans="1:17" ht="30" customHeight="1" x14ac:dyDescent="0.25">
      <c r="A87" s="7"/>
      <c r="B87" s="7"/>
      <c r="C87" s="7"/>
      <c r="D87" s="7"/>
      <c r="E87" s="7" t="s">
        <v>96</v>
      </c>
      <c r="F87" s="7"/>
      <c r="G87" s="7"/>
      <c r="H87" s="7"/>
      <c r="I87" s="9">
        <v>38172.49</v>
      </c>
      <c r="J87" s="9"/>
      <c r="K87" s="9">
        <v>20764.71</v>
      </c>
      <c r="L87" s="9"/>
      <c r="M87" s="9">
        <f>ROUND((I87-K87),5)</f>
        <v>17407.78</v>
      </c>
      <c r="N87" s="7"/>
      <c r="O87" s="24">
        <f>ROUND(IF(I87=0, IF(K87=0, 0, SIGN(-K87)), IF(K87=0, SIGN(I87), (I87-K87)/ABS(K87))),5)</f>
        <v>0.83833000000000002</v>
      </c>
      <c r="P87" s="29"/>
      <c r="Q87" s="33"/>
    </row>
    <row r="88" spans="1:17" ht="15.75" x14ac:dyDescent="0.25">
      <c r="A88" s="7"/>
      <c r="B88" s="7"/>
      <c r="C88" s="7"/>
      <c r="D88" s="7"/>
      <c r="E88" s="7" t="s">
        <v>97</v>
      </c>
      <c r="F88" s="7"/>
      <c r="G88" s="7"/>
      <c r="H88" s="7"/>
      <c r="I88" s="9"/>
      <c r="J88" s="9"/>
      <c r="K88" s="9"/>
      <c r="L88" s="9"/>
      <c r="M88" s="9"/>
      <c r="N88" s="7"/>
      <c r="O88" s="24"/>
      <c r="P88" s="29"/>
      <c r="Q88" s="33"/>
    </row>
    <row r="89" spans="1:17" ht="30" x14ac:dyDescent="0.25">
      <c r="A89" s="7"/>
      <c r="B89" s="7"/>
      <c r="C89" s="7"/>
      <c r="D89" s="7"/>
      <c r="E89" s="7"/>
      <c r="F89" s="7" t="s">
        <v>98</v>
      </c>
      <c r="G89" s="7"/>
      <c r="H89" s="7"/>
      <c r="I89" s="9">
        <v>26163.75</v>
      </c>
      <c r="J89" s="9"/>
      <c r="K89" s="9">
        <v>21925</v>
      </c>
      <c r="L89" s="9"/>
      <c r="M89" s="9">
        <f>ROUND((I89-K89),5)</f>
        <v>4238.75</v>
      </c>
      <c r="N89" s="7"/>
      <c r="O89" s="24">
        <f>ROUND(IF(I89=0, IF(K89=0, 0, SIGN(-K89)), IF(K89=0, SIGN(I89), (I89-K89)/ABS(K89))),5)</f>
        <v>0.19333</v>
      </c>
      <c r="P89" s="29"/>
      <c r="Q89" s="21" t="s">
        <v>270</v>
      </c>
    </row>
    <row r="90" spans="1:17" ht="15.75" x14ac:dyDescent="0.25">
      <c r="A90" s="7"/>
      <c r="B90" s="7"/>
      <c r="C90" s="7"/>
      <c r="D90" s="7"/>
      <c r="E90" s="7"/>
      <c r="F90" s="7" t="s">
        <v>99</v>
      </c>
      <c r="G90" s="7"/>
      <c r="H90" s="7"/>
      <c r="I90" s="9">
        <v>14066.98</v>
      </c>
      <c r="J90" s="9"/>
      <c r="K90" s="9">
        <v>6987.17</v>
      </c>
      <c r="L90" s="9"/>
      <c r="M90" s="9">
        <f>ROUND((I90-K90),5)</f>
        <v>7079.81</v>
      </c>
      <c r="N90" s="7"/>
      <c r="O90" s="24">
        <f>ROUND(IF(I90=0, IF(K90=0, 0, SIGN(-K90)), IF(K90=0, SIGN(I90), (I90-K90)/ABS(K90))),5)</f>
        <v>1.01326</v>
      </c>
      <c r="P90" s="29"/>
      <c r="Q90" s="33"/>
    </row>
    <row r="91" spans="1:17" ht="15.75" x14ac:dyDescent="0.25">
      <c r="A91" s="7"/>
      <c r="B91" s="7"/>
      <c r="C91" s="7"/>
      <c r="D91" s="7"/>
      <c r="E91" s="7"/>
      <c r="F91" s="7" t="s">
        <v>100</v>
      </c>
      <c r="G91" s="7"/>
      <c r="H91" s="7"/>
      <c r="I91" s="9"/>
      <c r="J91" s="9"/>
      <c r="K91" s="9"/>
      <c r="L91" s="9"/>
      <c r="M91" s="9"/>
      <c r="N91" s="7"/>
      <c r="O91" s="24"/>
      <c r="P91" s="29"/>
    </row>
    <row r="92" spans="1:17" ht="15.75" x14ac:dyDescent="0.25">
      <c r="A92" s="7"/>
      <c r="B92" s="7"/>
      <c r="C92" s="7"/>
      <c r="D92" s="7"/>
      <c r="E92" s="7"/>
      <c r="F92" s="7"/>
      <c r="G92" s="7" t="s">
        <v>141</v>
      </c>
      <c r="H92" s="7"/>
      <c r="I92" s="9">
        <v>0</v>
      </c>
      <c r="J92" s="9"/>
      <c r="K92" s="9">
        <v>4558.75</v>
      </c>
      <c r="L92" s="9"/>
      <c r="M92" s="9">
        <f t="shared" ref="M92:M107" si="10">ROUND((I92-K92),5)</f>
        <v>-4558.75</v>
      </c>
      <c r="N92" s="7"/>
      <c r="O92" s="24">
        <f t="shared" ref="O92:O107" si="11">ROUND(IF(I92=0, IF(K92=0, 0, SIGN(-K92)), IF(K92=0, SIGN(I92), (I92-K92)/ABS(K92))),5)</f>
        <v>-1</v>
      </c>
      <c r="P92" s="29"/>
      <c r="Q92" s="33"/>
    </row>
    <row r="93" spans="1:17" ht="31.5" thickBot="1" x14ac:dyDescent="0.3">
      <c r="A93" s="7"/>
      <c r="B93" s="7"/>
      <c r="C93" s="7"/>
      <c r="D93" s="7"/>
      <c r="E93" s="7"/>
      <c r="F93" s="7"/>
      <c r="G93" s="7" t="s">
        <v>142</v>
      </c>
      <c r="H93" s="7"/>
      <c r="I93" s="11">
        <v>77716.38</v>
      </c>
      <c r="J93" s="9"/>
      <c r="K93" s="11">
        <v>114288.2</v>
      </c>
      <c r="L93" s="9"/>
      <c r="M93" s="11">
        <f t="shared" si="10"/>
        <v>-36571.82</v>
      </c>
      <c r="N93" s="7"/>
      <c r="O93" s="35">
        <f t="shared" si="11"/>
        <v>-0.32</v>
      </c>
      <c r="P93" s="29"/>
      <c r="Q93" s="33" t="s">
        <v>232</v>
      </c>
    </row>
    <row r="94" spans="1:17" ht="15.75" x14ac:dyDescent="0.25">
      <c r="A94" s="7"/>
      <c r="B94" s="7"/>
      <c r="C94" s="7"/>
      <c r="D94" s="7"/>
      <c r="E94" s="7"/>
      <c r="F94" s="7" t="s">
        <v>143</v>
      </c>
      <c r="G94" s="7"/>
      <c r="H94" s="7"/>
      <c r="I94" s="9">
        <f>ROUND(SUM(I91:I93),5)</f>
        <v>77716.38</v>
      </c>
      <c r="J94" s="9"/>
      <c r="K94" s="9">
        <f>ROUND(SUM(K91:K93),5)</f>
        <v>118846.95</v>
      </c>
      <c r="L94" s="9"/>
      <c r="M94" s="9">
        <f t="shared" si="10"/>
        <v>-41130.57</v>
      </c>
      <c r="N94" s="7"/>
      <c r="O94" s="24">
        <f t="shared" si="11"/>
        <v>-0.34608</v>
      </c>
      <c r="P94" s="29"/>
      <c r="Q94" s="33"/>
    </row>
    <row r="95" spans="1:17" ht="30" customHeight="1" x14ac:dyDescent="0.25">
      <c r="A95" s="7"/>
      <c r="B95" s="7"/>
      <c r="C95" s="7"/>
      <c r="D95" s="7"/>
      <c r="E95" s="7"/>
      <c r="F95" s="7" t="s">
        <v>101</v>
      </c>
      <c r="G95" s="7"/>
      <c r="H95" s="7"/>
      <c r="I95" s="9">
        <v>16903.55</v>
      </c>
      <c r="J95" s="9"/>
      <c r="K95" s="9">
        <v>44805.7</v>
      </c>
      <c r="L95" s="9"/>
      <c r="M95" s="9">
        <f t="shared" si="10"/>
        <v>-27902.15</v>
      </c>
      <c r="N95" s="7"/>
      <c r="O95" s="24">
        <f t="shared" si="11"/>
        <v>-0.62273999999999996</v>
      </c>
      <c r="P95" s="29"/>
      <c r="Q95" s="33" t="s">
        <v>233</v>
      </c>
    </row>
    <row r="96" spans="1:17" ht="15.75" x14ac:dyDescent="0.25">
      <c r="A96" s="7"/>
      <c r="B96" s="7"/>
      <c r="C96" s="7"/>
      <c r="D96" s="7"/>
      <c r="E96" s="7"/>
      <c r="F96" s="7" t="s">
        <v>102</v>
      </c>
      <c r="G96" s="7"/>
      <c r="H96" s="7"/>
      <c r="I96" s="9">
        <v>1128.6600000000001</v>
      </c>
      <c r="J96" s="9"/>
      <c r="K96" s="9">
        <v>1027.3</v>
      </c>
      <c r="L96" s="9"/>
      <c r="M96" s="9">
        <f t="shared" si="10"/>
        <v>101.36</v>
      </c>
      <c r="N96" s="7"/>
      <c r="O96" s="24">
        <f t="shared" si="11"/>
        <v>9.8669999999999994E-2</v>
      </c>
      <c r="P96" s="29"/>
      <c r="Q96" s="33"/>
    </row>
    <row r="97" spans="1:17" ht="16.5" thickBot="1" x14ac:dyDescent="0.3">
      <c r="A97" s="7"/>
      <c r="B97" s="7"/>
      <c r="C97" s="7"/>
      <c r="D97" s="7"/>
      <c r="E97" s="7"/>
      <c r="F97" s="7" t="s">
        <v>103</v>
      </c>
      <c r="G97" s="7"/>
      <c r="H97" s="7"/>
      <c r="I97" s="11">
        <v>12477.16</v>
      </c>
      <c r="J97" s="9"/>
      <c r="K97" s="11">
        <v>0</v>
      </c>
      <c r="L97" s="9"/>
      <c r="M97" s="11">
        <f t="shared" si="10"/>
        <v>12477.16</v>
      </c>
      <c r="N97" s="7"/>
      <c r="O97" s="35">
        <f t="shared" si="11"/>
        <v>1</v>
      </c>
      <c r="P97" s="29"/>
      <c r="Q97" s="33" t="s">
        <v>234</v>
      </c>
    </row>
    <row r="98" spans="1:17" ht="15.75" x14ac:dyDescent="0.25">
      <c r="A98" s="7"/>
      <c r="B98" s="7"/>
      <c r="C98" s="7"/>
      <c r="D98" s="7"/>
      <c r="E98" s="7" t="s">
        <v>104</v>
      </c>
      <c r="F98" s="7"/>
      <c r="G98" s="7"/>
      <c r="H98" s="7"/>
      <c r="I98" s="9">
        <f>ROUND(SUM(I88:I90)+SUM(I94:I97),5)</f>
        <v>148456.48000000001</v>
      </c>
      <c r="J98" s="9"/>
      <c r="K98" s="9">
        <f>ROUND(SUM(K88:K90)+SUM(K94:K97),5)</f>
        <v>193592.12</v>
      </c>
      <c r="L98" s="9"/>
      <c r="M98" s="9">
        <f t="shared" si="10"/>
        <v>-45135.64</v>
      </c>
      <c r="N98" s="7"/>
      <c r="O98" s="24">
        <f t="shared" si="11"/>
        <v>-0.23315</v>
      </c>
      <c r="P98" s="29"/>
      <c r="Q98" s="33"/>
    </row>
    <row r="99" spans="1:17" ht="30" customHeight="1" x14ac:dyDescent="0.25">
      <c r="A99" s="7"/>
      <c r="B99" s="7"/>
      <c r="C99" s="7"/>
      <c r="D99" s="7"/>
      <c r="E99" s="7" t="s">
        <v>105</v>
      </c>
      <c r="F99" s="7"/>
      <c r="G99" s="7"/>
      <c r="H99" s="7"/>
      <c r="I99" s="9">
        <v>100.15</v>
      </c>
      <c r="J99" s="9"/>
      <c r="K99" s="9">
        <v>0</v>
      </c>
      <c r="L99" s="9"/>
      <c r="M99" s="9">
        <f t="shared" si="10"/>
        <v>100.15</v>
      </c>
      <c r="N99" s="7"/>
      <c r="O99" s="24">
        <f t="shared" si="11"/>
        <v>1</v>
      </c>
      <c r="P99" s="29"/>
      <c r="Q99" s="33"/>
    </row>
    <row r="100" spans="1:17" ht="15.75" x14ac:dyDescent="0.25">
      <c r="A100" s="7"/>
      <c r="B100" s="7"/>
      <c r="C100" s="7"/>
      <c r="D100" s="7"/>
      <c r="E100" s="7" t="s">
        <v>106</v>
      </c>
      <c r="F100" s="7"/>
      <c r="G100" s="7"/>
      <c r="H100" s="7"/>
      <c r="I100" s="9">
        <v>10963.02</v>
      </c>
      <c r="J100" s="9"/>
      <c r="K100" s="9">
        <v>11066.48</v>
      </c>
      <c r="L100" s="9"/>
      <c r="M100" s="9">
        <f t="shared" si="10"/>
        <v>-103.46</v>
      </c>
      <c r="N100" s="7"/>
      <c r="O100" s="24">
        <f t="shared" si="11"/>
        <v>-9.3500000000000007E-3</v>
      </c>
      <c r="P100" s="29"/>
      <c r="Q100" s="33"/>
    </row>
    <row r="101" spans="1:17" ht="15.75" x14ac:dyDescent="0.25">
      <c r="A101" s="7"/>
      <c r="B101" s="7"/>
      <c r="C101" s="7"/>
      <c r="D101" s="7"/>
      <c r="E101" s="7" t="s">
        <v>107</v>
      </c>
      <c r="F101" s="7"/>
      <c r="G101" s="7"/>
      <c r="H101" s="7"/>
      <c r="I101" s="9">
        <v>11770</v>
      </c>
      <c r="J101" s="9"/>
      <c r="K101" s="9">
        <v>10895.97</v>
      </c>
      <c r="L101" s="9"/>
      <c r="M101" s="9">
        <f t="shared" si="10"/>
        <v>874.03</v>
      </c>
      <c r="N101" s="7"/>
      <c r="O101" s="24">
        <f t="shared" si="11"/>
        <v>8.022E-2</v>
      </c>
      <c r="P101" s="29"/>
      <c r="Q101" s="33"/>
    </row>
    <row r="102" spans="1:17" ht="15.75" x14ac:dyDescent="0.25">
      <c r="A102" s="7"/>
      <c r="B102" s="7"/>
      <c r="C102" s="7"/>
      <c r="D102" s="7"/>
      <c r="E102" s="7" t="s">
        <v>108</v>
      </c>
      <c r="F102" s="7"/>
      <c r="G102" s="7"/>
      <c r="H102" s="7"/>
      <c r="I102" s="9">
        <v>724.18</v>
      </c>
      <c r="J102" s="9"/>
      <c r="K102" s="9">
        <v>1275.83</v>
      </c>
      <c r="L102" s="9"/>
      <c r="M102" s="9">
        <f t="shared" si="10"/>
        <v>-551.65</v>
      </c>
      <c r="N102" s="7"/>
      <c r="O102" s="24">
        <f t="shared" si="11"/>
        <v>-0.43239</v>
      </c>
      <c r="P102" s="29"/>
      <c r="Q102" s="33"/>
    </row>
    <row r="103" spans="1:17" ht="15.75" x14ac:dyDescent="0.25">
      <c r="A103" s="7"/>
      <c r="B103" s="7"/>
      <c r="C103" s="7"/>
      <c r="D103" s="7"/>
      <c r="E103" s="7" t="s">
        <v>109</v>
      </c>
      <c r="F103" s="7"/>
      <c r="G103" s="7"/>
      <c r="H103" s="7"/>
      <c r="I103" s="9">
        <v>4010.67</v>
      </c>
      <c r="J103" s="9"/>
      <c r="K103" s="9">
        <v>5893.19</v>
      </c>
      <c r="L103" s="9"/>
      <c r="M103" s="9">
        <f t="shared" si="10"/>
        <v>-1882.52</v>
      </c>
      <c r="N103" s="7"/>
      <c r="O103" s="24">
        <f t="shared" si="11"/>
        <v>-0.31944</v>
      </c>
      <c r="P103" s="29"/>
      <c r="Q103" s="33"/>
    </row>
    <row r="104" spans="1:17" ht="15.75" x14ac:dyDescent="0.25">
      <c r="A104" s="7"/>
      <c r="B104" s="7"/>
      <c r="C104" s="7"/>
      <c r="D104" s="7"/>
      <c r="E104" s="7" t="s">
        <v>110</v>
      </c>
      <c r="F104" s="7"/>
      <c r="G104" s="7"/>
      <c r="H104" s="7"/>
      <c r="I104" s="9">
        <v>391.73</v>
      </c>
      <c r="J104" s="9"/>
      <c r="K104" s="9">
        <v>496.15</v>
      </c>
      <c r="L104" s="9"/>
      <c r="M104" s="9">
        <f t="shared" si="10"/>
        <v>-104.42</v>
      </c>
      <c r="N104" s="7"/>
      <c r="O104" s="24">
        <f t="shared" si="11"/>
        <v>-0.21046000000000001</v>
      </c>
      <c r="P104" s="29"/>
      <c r="Q104" s="33"/>
    </row>
    <row r="105" spans="1:17" ht="16.5" thickBot="1" x14ac:dyDescent="0.3">
      <c r="A105" s="7"/>
      <c r="B105" s="7"/>
      <c r="C105" s="7"/>
      <c r="D105" s="7"/>
      <c r="E105" s="7" t="s">
        <v>111</v>
      </c>
      <c r="F105" s="7"/>
      <c r="G105" s="7"/>
      <c r="H105" s="7"/>
      <c r="I105" s="13">
        <v>376.23</v>
      </c>
      <c r="J105" s="9"/>
      <c r="K105" s="13">
        <v>0.47</v>
      </c>
      <c r="L105" s="9"/>
      <c r="M105" s="13">
        <f t="shared" si="10"/>
        <v>375.76</v>
      </c>
      <c r="N105" s="7"/>
      <c r="O105" s="36">
        <f t="shared" si="11"/>
        <v>799.48936000000003</v>
      </c>
      <c r="P105" s="29"/>
      <c r="Q105" s="33"/>
    </row>
    <row r="106" spans="1:17" ht="16.5" thickBot="1" x14ac:dyDescent="0.3">
      <c r="A106" s="7"/>
      <c r="B106" s="7"/>
      <c r="C106" s="7"/>
      <c r="D106" s="7" t="s">
        <v>112</v>
      </c>
      <c r="E106" s="7"/>
      <c r="F106" s="7"/>
      <c r="G106" s="7"/>
      <c r="H106" s="7"/>
      <c r="I106" s="14">
        <f>ROUND(SUM(I41:I45)+I49+I52+I56+I68+I81+SUM(I86:I87)+SUM(I98:I105),5)</f>
        <v>603623.49</v>
      </c>
      <c r="J106" s="9"/>
      <c r="K106" s="14">
        <f>ROUND(SUM(K41:K45)+K49+K52+K56+K68+K81+SUM(K86:K87)+SUM(K98:K105),5)</f>
        <v>629099.84</v>
      </c>
      <c r="L106" s="9"/>
      <c r="M106" s="14">
        <f t="shared" si="10"/>
        <v>-25476.35</v>
      </c>
      <c r="N106" s="7"/>
      <c r="O106" s="37">
        <f t="shared" si="11"/>
        <v>-4.0500000000000001E-2</v>
      </c>
      <c r="P106" s="29"/>
      <c r="Q106" s="33"/>
    </row>
    <row r="107" spans="1:17" ht="30" customHeight="1" x14ac:dyDescent="0.25">
      <c r="A107" s="7"/>
      <c r="B107" s="7" t="s">
        <v>113</v>
      </c>
      <c r="C107" s="7"/>
      <c r="D107" s="7"/>
      <c r="E107" s="7"/>
      <c r="F107" s="7"/>
      <c r="G107" s="7"/>
      <c r="H107" s="7"/>
      <c r="I107" s="9">
        <f>ROUND(I6+I40-I106,5)</f>
        <v>-16705.689999999999</v>
      </c>
      <c r="J107" s="9"/>
      <c r="K107" s="9">
        <f>ROUND(K6+K40-K106,5)</f>
        <v>-42188.32</v>
      </c>
      <c r="L107" s="9"/>
      <c r="M107" s="9">
        <f t="shared" si="10"/>
        <v>25482.63</v>
      </c>
      <c r="N107" s="7"/>
      <c r="O107" s="24">
        <f t="shared" si="11"/>
        <v>0.60402</v>
      </c>
      <c r="P107" s="29"/>
      <c r="Q107" s="33"/>
    </row>
    <row r="108" spans="1:17" ht="30" customHeight="1" x14ac:dyDescent="0.25">
      <c r="A108" s="7"/>
      <c r="B108" s="7" t="s">
        <v>114</v>
      </c>
      <c r="C108" s="7"/>
      <c r="D108" s="7"/>
      <c r="E108" s="7"/>
      <c r="F108" s="7"/>
      <c r="G108" s="7"/>
      <c r="H108" s="7"/>
      <c r="I108" s="9"/>
      <c r="J108" s="9"/>
      <c r="K108" s="9"/>
      <c r="L108" s="9"/>
      <c r="M108" s="9"/>
      <c r="N108" s="7"/>
      <c r="O108" s="24"/>
      <c r="P108" s="29"/>
    </row>
    <row r="109" spans="1:17" ht="15.75" x14ac:dyDescent="0.25">
      <c r="A109" s="7"/>
      <c r="B109" s="7"/>
      <c r="C109" s="7" t="s">
        <v>115</v>
      </c>
      <c r="D109" s="7"/>
      <c r="E109" s="7"/>
      <c r="F109" s="7"/>
      <c r="G109" s="7"/>
      <c r="H109" s="7"/>
      <c r="I109" s="9"/>
      <c r="J109" s="9"/>
      <c r="K109" s="9"/>
      <c r="L109" s="9"/>
      <c r="M109" s="9"/>
      <c r="N109" s="7"/>
      <c r="O109" s="24"/>
      <c r="P109" s="29"/>
      <c r="Q109" s="33"/>
    </row>
    <row r="110" spans="1:17" ht="15.75" x14ac:dyDescent="0.25">
      <c r="A110" s="7"/>
      <c r="B110" s="7"/>
      <c r="C110" s="7"/>
      <c r="D110" s="7" t="s">
        <v>226</v>
      </c>
      <c r="E110" s="7"/>
      <c r="F110" s="7"/>
      <c r="G110" s="7"/>
      <c r="H110" s="7"/>
      <c r="I110" s="9">
        <v>0.66</v>
      </c>
      <c r="J110" s="9"/>
      <c r="K110" s="9">
        <v>0</v>
      </c>
      <c r="L110" s="9"/>
      <c r="M110" s="9">
        <f>ROUND((I110-K110),5)</f>
        <v>0.66</v>
      </c>
      <c r="N110" s="7"/>
      <c r="O110" s="24">
        <f>ROUND(IF(I110=0, IF(K110=0, 0, SIGN(-K110)), IF(K110=0, SIGN(I110), (I110-K110)/ABS(K110))),5)</f>
        <v>1</v>
      </c>
      <c r="P110" s="29"/>
      <c r="Q110" s="33"/>
    </row>
    <row r="111" spans="1:17" ht="15.75" x14ac:dyDescent="0.25">
      <c r="A111" s="7"/>
      <c r="B111" s="7"/>
      <c r="C111" s="7"/>
      <c r="D111" s="7" t="s">
        <v>116</v>
      </c>
      <c r="E111" s="7"/>
      <c r="F111" s="7"/>
      <c r="G111" s="7"/>
      <c r="H111" s="7"/>
      <c r="I111" s="9"/>
      <c r="J111" s="9"/>
      <c r="K111" s="9"/>
      <c r="L111" s="9"/>
      <c r="M111" s="9"/>
      <c r="N111" s="7"/>
      <c r="O111" s="24"/>
      <c r="P111" s="29"/>
      <c r="Q111" s="33"/>
    </row>
    <row r="112" spans="1:17" ht="15.75" x14ac:dyDescent="0.25">
      <c r="A112" s="7"/>
      <c r="B112" s="7"/>
      <c r="C112" s="7"/>
      <c r="D112" s="7"/>
      <c r="E112" s="7" t="s">
        <v>117</v>
      </c>
      <c r="F112" s="7"/>
      <c r="G112" s="7"/>
      <c r="H112" s="7"/>
      <c r="I112" s="9">
        <v>-22176</v>
      </c>
      <c r="J112" s="9"/>
      <c r="K112" s="9">
        <v>-22176</v>
      </c>
      <c r="L112" s="9"/>
      <c r="M112" s="9">
        <f>ROUND((I112-K112),5)</f>
        <v>0</v>
      </c>
      <c r="N112" s="7"/>
      <c r="O112" s="24">
        <f>ROUND(IF(I112=0, IF(K112=0, 0, SIGN(-K112)), IF(K112=0, SIGN(I112), (I112-K112)/ABS(K112))),5)</f>
        <v>0</v>
      </c>
      <c r="P112" s="29"/>
      <c r="Q112" s="33" t="s">
        <v>235</v>
      </c>
    </row>
    <row r="113" spans="1:17" ht="16.5" thickBot="1" x14ac:dyDescent="0.3">
      <c r="A113" s="7"/>
      <c r="B113" s="7"/>
      <c r="C113" s="7"/>
      <c r="D113" s="7"/>
      <c r="E113" s="7" t="s">
        <v>118</v>
      </c>
      <c r="F113" s="7"/>
      <c r="G113" s="7"/>
      <c r="H113" s="7"/>
      <c r="I113" s="11">
        <v>22176</v>
      </c>
      <c r="J113" s="9"/>
      <c r="K113" s="11">
        <v>22176</v>
      </c>
      <c r="L113" s="9"/>
      <c r="M113" s="11">
        <f>ROUND((I113-K113),5)</f>
        <v>0</v>
      </c>
      <c r="N113" s="7"/>
      <c r="O113" s="35">
        <f>ROUND(IF(I113=0, IF(K113=0, 0, SIGN(-K113)), IF(K113=0, SIGN(I113), (I113-K113)/ABS(K113))),5)</f>
        <v>0</v>
      </c>
      <c r="P113" s="29"/>
      <c r="Q113" s="33"/>
    </row>
    <row r="114" spans="1:17" ht="15.75" x14ac:dyDescent="0.25">
      <c r="A114" s="7"/>
      <c r="B114" s="7"/>
      <c r="C114" s="7"/>
      <c r="D114" s="7" t="s">
        <v>119</v>
      </c>
      <c r="E114" s="7"/>
      <c r="F114" s="7"/>
      <c r="G114" s="7"/>
      <c r="H114" s="7"/>
      <c r="I114" s="9">
        <f>ROUND(SUM(I111:I113),5)</f>
        <v>0</v>
      </c>
      <c r="J114" s="9"/>
      <c r="K114" s="9">
        <f>ROUND(SUM(K111:K113),5)</f>
        <v>0</v>
      </c>
      <c r="L114" s="9"/>
      <c r="M114" s="9">
        <f>ROUND((I114-K114),5)</f>
        <v>0</v>
      </c>
      <c r="N114" s="7"/>
      <c r="O114" s="24">
        <f>ROUND(IF(I114=0, IF(K114=0, 0, SIGN(-K114)), IF(K114=0, SIGN(I114), (I114-K114)/ABS(K114))),5)</f>
        <v>0</v>
      </c>
      <c r="P114" s="29"/>
      <c r="Q114" s="33"/>
    </row>
    <row r="115" spans="1:17" ht="30" customHeight="1" x14ac:dyDescent="0.25">
      <c r="A115" s="7"/>
      <c r="B115" s="7"/>
      <c r="C115" s="7"/>
      <c r="D115" s="7" t="s">
        <v>120</v>
      </c>
      <c r="E115" s="7"/>
      <c r="F115" s="7"/>
      <c r="G115" s="7"/>
      <c r="H115" s="7"/>
      <c r="I115" s="9"/>
      <c r="J115" s="9"/>
      <c r="K115" s="9"/>
      <c r="L115" s="9"/>
      <c r="M115" s="9"/>
      <c r="N115" s="7"/>
      <c r="O115" s="24"/>
      <c r="P115" s="29"/>
      <c r="Q115" s="33"/>
    </row>
    <row r="116" spans="1:17" ht="15.75" x14ac:dyDescent="0.25">
      <c r="A116" s="7"/>
      <c r="B116" s="7"/>
      <c r="C116" s="7"/>
      <c r="D116" s="7"/>
      <c r="E116" s="7" t="s">
        <v>121</v>
      </c>
      <c r="F116" s="7"/>
      <c r="G116" s="7"/>
      <c r="H116" s="7"/>
      <c r="I116" s="9">
        <v>3905.75</v>
      </c>
      <c r="J116" s="9"/>
      <c r="K116" s="9">
        <v>4973.7700000000004</v>
      </c>
      <c r="L116" s="9"/>
      <c r="M116" s="9">
        <f>ROUND((I116-K116),5)</f>
        <v>-1068.02</v>
      </c>
      <c r="N116" s="7"/>
      <c r="O116" s="24">
        <f>ROUND(IF(I116=0, IF(K116=0, 0, SIGN(-K116)), IF(K116=0, SIGN(I116), (I116-K116)/ABS(K116))),5)</f>
        <v>-0.21473</v>
      </c>
      <c r="P116" s="29"/>
    </row>
    <row r="117" spans="1:17" ht="15.75" x14ac:dyDescent="0.25">
      <c r="A117" s="7"/>
      <c r="B117" s="7"/>
      <c r="C117" s="7"/>
      <c r="D117" s="7"/>
      <c r="E117" s="7" t="s">
        <v>154</v>
      </c>
      <c r="F117" s="7"/>
      <c r="G117" s="7"/>
      <c r="H117" s="7"/>
      <c r="I117" s="9">
        <v>121535.92</v>
      </c>
      <c r="J117" s="9"/>
      <c r="K117" s="9">
        <v>0</v>
      </c>
      <c r="L117" s="9"/>
      <c r="M117" s="9">
        <f>ROUND((I117-K117),5)</f>
        <v>121535.92</v>
      </c>
      <c r="N117" s="7"/>
      <c r="O117" s="24">
        <f>ROUND(IF(I117=0, IF(K117=0, 0, SIGN(-K117)), IF(K117=0, SIGN(I117), (I117-K117)/ABS(K117))),5)</f>
        <v>1</v>
      </c>
      <c r="P117" s="29"/>
      <c r="Q117" s="33"/>
    </row>
    <row r="118" spans="1:17" ht="15.75" x14ac:dyDescent="0.25">
      <c r="A118" s="7"/>
      <c r="B118" s="7"/>
      <c r="C118" s="7"/>
      <c r="D118" s="7"/>
      <c r="E118" s="7" t="s">
        <v>122</v>
      </c>
      <c r="F118" s="7"/>
      <c r="G118" s="7"/>
      <c r="H118" s="7"/>
      <c r="I118" s="9">
        <v>-98227.39</v>
      </c>
      <c r="J118" s="9"/>
      <c r="K118" s="9">
        <v>88476.15</v>
      </c>
      <c r="L118" s="9"/>
      <c r="M118" s="9">
        <f>ROUND((I118-K118),5)</f>
        <v>-186703.54</v>
      </c>
      <c r="N118" s="7"/>
      <c r="O118" s="24">
        <f>ROUND(IF(I118=0, IF(K118=0, 0, SIGN(-K118)), IF(K118=0, SIGN(I118), (I118-K118)/ABS(K118))),5)</f>
        <v>-2.1102099999999999</v>
      </c>
      <c r="P118" s="29"/>
      <c r="Q118" s="33"/>
    </row>
    <row r="119" spans="1:17" ht="16.5" thickBot="1" x14ac:dyDescent="0.3">
      <c r="A119" s="7"/>
      <c r="B119" s="7"/>
      <c r="C119" s="7"/>
      <c r="D119" s="7"/>
      <c r="E119" s="7" t="s">
        <v>123</v>
      </c>
      <c r="F119" s="7"/>
      <c r="G119" s="7"/>
      <c r="H119" s="7"/>
      <c r="I119" s="11">
        <v>-3723.56</v>
      </c>
      <c r="J119" s="9"/>
      <c r="K119" s="11">
        <v>-8382.83</v>
      </c>
      <c r="L119" s="9"/>
      <c r="M119" s="11">
        <f>ROUND((I119-K119),5)</f>
        <v>4659.2700000000004</v>
      </c>
      <c r="N119" s="7"/>
      <c r="O119" s="35">
        <f>ROUND(IF(I119=0, IF(K119=0, 0, SIGN(-K119)), IF(K119=0, SIGN(I119), (I119-K119)/ABS(K119))),5)</f>
        <v>0.55581000000000003</v>
      </c>
      <c r="P119" s="29"/>
      <c r="Q119" s="33"/>
    </row>
    <row r="120" spans="1:17" ht="15.75" x14ac:dyDescent="0.25">
      <c r="A120" s="7"/>
      <c r="B120" s="7"/>
      <c r="C120" s="7"/>
      <c r="D120" s="7" t="s">
        <v>124</v>
      </c>
      <c r="E120" s="7"/>
      <c r="F120" s="7"/>
      <c r="G120" s="7"/>
      <c r="H120" s="7"/>
      <c r="I120" s="9">
        <f>ROUND(SUM(I115:I119),5)</f>
        <v>23490.720000000001</v>
      </c>
      <c r="J120" s="9"/>
      <c r="K120" s="9">
        <f>ROUND(SUM(K115:K119),5)</f>
        <v>85067.09</v>
      </c>
      <c r="L120" s="9"/>
      <c r="M120" s="9">
        <f>ROUND((I120-K120),5)</f>
        <v>-61576.37</v>
      </c>
      <c r="N120" s="7"/>
      <c r="O120" s="24">
        <f>ROUND(IF(I120=0, IF(K120=0, 0, SIGN(-K120)), IF(K120=0, SIGN(I120), (I120-K120)/ABS(K120))),5)</f>
        <v>-0.72385999999999995</v>
      </c>
      <c r="P120" s="29"/>
      <c r="Q120" s="33"/>
    </row>
    <row r="121" spans="1:17" ht="30" customHeight="1" x14ac:dyDescent="0.25">
      <c r="A121" s="7"/>
      <c r="B121" s="7"/>
      <c r="C121" s="7"/>
      <c r="D121" s="7" t="s">
        <v>125</v>
      </c>
      <c r="E121" s="7"/>
      <c r="F121" s="7"/>
      <c r="G121" s="7"/>
      <c r="H121" s="7"/>
      <c r="I121" s="9"/>
      <c r="J121" s="9"/>
      <c r="K121" s="9"/>
      <c r="L121" s="9"/>
      <c r="M121" s="9"/>
      <c r="N121" s="7"/>
      <c r="O121" s="24"/>
      <c r="P121" s="29"/>
      <c r="Q121" s="40"/>
    </row>
    <row r="122" spans="1:17" ht="15.75" x14ac:dyDescent="0.25">
      <c r="A122" s="7"/>
      <c r="B122" s="7"/>
      <c r="C122" s="7"/>
      <c r="D122" s="7"/>
      <c r="E122" s="7" t="s">
        <v>126</v>
      </c>
      <c r="F122" s="7"/>
      <c r="G122" s="7"/>
      <c r="H122" s="7"/>
      <c r="I122" s="9">
        <v>1836.48</v>
      </c>
      <c r="J122" s="9"/>
      <c r="K122" s="9">
        <v>6884.8</v>
      </c>
      <c r="L122" s="9"/>
      <c r="M122" s="9">
        <f>ROUND((I122-K122),5)</f>
        <v>-5048.32</v>
      </c>
      <c r="N122" s="7"/>
      <c r="O122" s="24">
        <f>ROUND(IF(I122=0, IF(K122=0, 0, SIGN(-K122)), IF(K122=0, SIGN(I122), (I122-K122)/ABS(K122))),5)</f>
        <v>-0.73326000000000002</v>
      </c>
      <c r="P122" s="29"/>
      <c r="Q122" s="33"/>
    </row>
    <row r="123" spans="1:17" ht="15.75" x14ac:dyDescent="0.25">
      <c r="A123" s="7"/>
      <c r="B123" s="7"/>
      <c r="C123" s="7"/>
      <c r="D123" s="7"/>
      <c r="E123" s="7" t="s">
        <v>127</v>
      </c>
      <c r="F123" s="7"/>
      <c r="G123" s="7"/>
      <c r="H123" s="7"/>
      <c r="I123" s="9">
        <v>24430.38</v>
      </c>
      <c r="J123" s="9"/>
      <c r="K123" s="9">
        <v>191.22</v>
      </c>
      <c r="L123" s="9"/>
      <c r="M123" s="9">
        <f>ROUND((I123-K123),5)</f>
        <v>24239.16</v>
      </c>
      <c r="N123" s="7"/>
      <c r="O123" s="24">
        <f>ROUND(IF(I123=0, IF(K123=0, 0, SIGN(-K123)), IF(K123=0, SIGN(I123), (I123-K123)/ABS(K123))),5)</f>
        <v>126.76058999999999</v>
      </c>
      <c r="P123" s="29"/>
      <c r="Q123" s="33"/>
    </row>
    <row r="124" spans="1:17" ht="15.75" x14ac:dyDescent="0.25">
      <c r="A124" s="7"/>
      <c r="B124" s="7"/>
      <c r="C124" s="7"/>
      <c r="D124" s="7"/>
      <c r="E124" s="7" t="s">
        <v>128</v>
      </c>
      <c r="F124" s="7"/>
      <c r="G124" s="7"/>
      <c r="H124" s="7"/>
      <c r="I124" s="9">
        <v>-21352.01</v>
      </c>
      <c r="J124" s="9"/>
      <c r="K124" s="9">
        <v>7122.02</v>
      </c>
      <c r="L124" s="9"/>
      <c r="M124" s="9">
        <f>ROUND((I124-K124),5)</f>
        <v>-28474.03</v>
      </c>
      <c r="N124" s="7"/>
      <c r="O124" s="24">
        <f>ROUND(IF(I124=0, IF(K124=0, 0, SIGN(-K124)), IF(K124=0, SIGN(I124), (I124-K124)/ABS(K124))),5)</f>
        <v>-3.99803</v>
      </c>
      <c r="P124" s="29"/>
      <c r="Q124" s="33"/>
    </row>
    <row r="125" spans="1:17" ht="15.75" x14ac:dyDescent="0.25">
      <c r="A125" s="7"/>
      <c r="B125" s="7"/>
      <c r="C125" s="7"/>
      <c r="D125" s="7"/>
      <c r="E125" s="7" t="s">
        <v>129</v>
      </c>
      <c r="F125" s="7"/>
      <c r="G125" s="7"/>
      <c r="H125" s="7"/>
      <c r="I125" s="9"/>
      <c r="J125" s="9"/>
      <c r="K125" s="9"/>
      <c r="L125" s="9"/>
      <c r="M125" s="9"/>
      <c r="N125" s="7"/>
      <c r="O125" s="24"/>
      <c r="P125" s="29"/>
      <c r="Q125" s="33"/>
    </row>
    <row r="126" spans="1:17" ht="16.5" thickBot="1" x14ac:dyDescent="0.3">
      <c r="A126" s="7"/>
      <c r="B126" s="7"/>
      <c r="C126" s="7"/>
      <c r="D126" s="7"/>
      <c r="E126" s="7"/>
      <c r="F126" s="7" t="s">
        <v>130</v>
      </c>
      <c r="G126" s="7"/>
      <c r="H126" s="7"/>
      <c r="I126" s="13">
        <v>-891.78</v>
      </c>
      <c r="J126" s="9"/>
      <c r="K126" s="13">
        <v>-3005.91</v>
      </c>
      <c r="L126" s="9"/>
      <c r="M126" s="13">
        <f t="shared" ref="M126:M131" si="12">ROUND((I126-K126),5)</f>
        <v>2114.13</v>
      </c>
      <c r="N126" s="7"/>
      <c r="O126" s="36">
        <f t="shared" ref="O126:O131" si="13">ROUND(IF(I126=0, IF(K126=0, 0, SIGN(-K126)), IF(K126=0, SIGN(I126), (I126-K126)/ABS(K126))),5)</f>
        <v>0.70331999999999995</v>
      </c>
      <c r="P126" s="29"/>
      <c r="Q126" s="33"/>
    </row>
    <row r="127" spans="1:17" ht="16.5" thickBot="1" x14ac:dyDescent="0.3">
      <c r="A127" s="7"/>
      <c r="B127" s="7"/>
      <c r="C127" s="7"/>
      <c r="D127" s="7"/>
      <c r="E127" s="7" t="s">
        <v>131</v>
      </c>
      <c r="F127" s="7"/>
      <c r="G127" s="7"/>
      <c r="H127" s="7"/>
      <c r="I127" s="17">
        <f>ROUND(SUM(I125:I126),5)</f>
        <v>-891.78</v>
      </c>
      <c r="J127" s="9"/>
      <c r="K127" s="17">
        <f>ROUND(SUM(K125:K126),5)</f>
        <v>-3005.91</v>
      </c>
      <c r="L127" s="9"/>
      <c r="M127" s="17">
        <f t="shared" si="12"/>
        <v>2114.13</v>
      </c>
      <c r="N127" s="7"/>
      <c r="O127" s="38">
        <f t="shared" si="13"/>
        <v>0.70331999999999995</v>
      </c>
      <c r="P127" s="29"/>
      <c r="Q127" s="33"/>
    </row>
    <row r="128" spans="1:17" ht="30" customHeight="1" thickBot="1" x14ac:dyDescent="0.3">
      <c r="A128" s="7"/>
      <c r="B128" s="7"/>
      <c r="C128" s="7"/>
      <c r="D128" s="7" t="s">
        <v>132</v>
      </c>
      <c r="E128" s="7"/>
      <c r="F128" s="7"/>
      <c r="G128" s="7"/>
      <c r="H128" s="7"/>
      <c r="I128" s="17">
        <f>ROUND(SUM(I121:I124)+I127,5)</f>
        <v>4023.07</v>
      </c>
      <c r="J128" s="9"/>
      <c r="K128" s="17">
        <f>ROUND(SUM(K121:K124)+K127,5)</f>
        <v>11192.13</v>
      </c>
      <c r="L128" s="9"/>
      <c r="M128" s="17">
        <f t="shared" si="12"/>
        <v>-7169.06</v>
      </c>
      <c r="N128" s="7"/>
      <c r="O128" s="38">
        <f t="shared" si="13"/>
        <v>-0.64054</v>
      </c>
      <c r="P128" s="29"/>
      <c r="Q128" s="29"/>
    </row>
    <row r="129" spans="1:17" ht="30" customHeight="1" thickBot="1" x14ac:dyDescent="0.3">
      <c r="A129" s="7"/>
      <c r="B129" s="7"/>
      <c r="C129" s="7" t="s">
        <v>133</v>
      </c>
      <c r="D129" s="7"/>
      <c r="E129" s="7"/>
      <c r="F129" s="7"/>
      <c r="G129" s="7"/>
      <c r="H129" s="7"/>
      <c r="I129" s="17">
        <f>ROUND(SUM(I109:I110)+I114+I120+I128,5)</f>
        <v>27514.45</v>
      </c>
      <c r="J129" s="9"/>
      <c r="K129" s="17">
        <f>ROUND(SUM(K109:K110)+K114+K120+K128,5)</f>
        <v>96259.22</v>
      </c>
      <c r="L129" s="9"/>
      <c r="M129" s="17">
        <f t="shared" si="12"/>
        <v>-68744.77</v>
      </c>
      <c r="N129" s="7"/>
      <c r="O129" s="38">
        <f t="shared" si="13"/>
        <v>-0.71416000000000002</v>
      </c>
      <c r="P129" s="29"/>
      <c r="Q129" s="29"/>
    </row>
    <row r="130" spans="1:17" ht="30" customHeight="1" thickBot="1" x14ac:dyDescent="0.3">
      <c r="A130" s="7"/>
      <c r="B130" s="7" t="s">
        <v>134</v>
      </c>
      <c r="C130" s="7"/>
      <c r="D130" s="7"/>
      <c r="E130" s="7"/>
      <c r="F130" s="7"/>
      <c r="G130" s="7"/>
      <c r="H130" s="7"/>
      <c r="I130" s="17">
        <f>ROUND(I108+I129,5)</f>
        <v>27514.45</v>
      </c>
      <c r="J130" s="9"/>
      <c r="K130" s="17">
        <f>ROUND(K108+K129,5)</f>
        <v>96259.22</v>
      </c>
      <c r="L130" s="9"/>
      <c r="M130" s="17">
        <f t="shared" si="12"/>
        <v>-68744.77</v>
      </c>
      <c r="N130" s="7"/>
      <c r="O130" s="38">
        <f t="shared" si="13"/>
        <v>-0.71416000000000002</v>
      </c>
      <c r="P130" s="29"/>
      <c r="Q130" s="29"/>
    </row>
    <row r="131" spans="1:17" s="22" customFormat="1" ht="30" customHeight="1" thickBot="1" x14ac:dyDescent="0.3">
      <c r="A131" s="7" t="s">
        <v>27</v>
      </c>
      <c r="B131" s="7"/>
      <c r="C131" s="7"/>
      <c r="D131" s="7"/>
      <c r="E131" s="7"/>
      <c r="F131" s="7"/>
      <c r="G131" s="7"/>
      <c r="H131" s="7"/>
      <c r="I131" s="19">
        <f>ROUND(I107+I130,5)</f>
        <v>10808.76</v>
      </c>
      <c r="J131" s="25"/>
      <c r="K131" s="19">
        <f>ROUND(K107+K130,5)</f>
        <v>54070.9</v>
      </c>
      <c r="L131" s="25"/>
      <c r="M131" s="19">
        <f t="shared" si="12"/>
        <v>-43262.14</v>
      </c>
      <c r="N131" s="3"/>
      <c r="O131" s="39">
        <f t="shared" si="13"/>
        <v>-0.80010000000000003</v>
      </c>
      <c r="P131" s="26"/>
      <c r="Q131" s="26"/>
    </row>
    <row r="132" spans="1:17" ht="16.5" thickTop="1" x14ac:dyDescent="0.25">
      <c r="Q132" s="29"/>
    </row>
  </sheetData>
  <mergeCells count="3">
    <mergeCell ref="A1:Q1"/>
    <mergeCell ref="A2:Q2"/>
    <mergeCell ref="A3:Q3"/>
  </mergeCells>
  <pageMargins left="0.7" right="0.7" top="0.75" bottom="0.75" header="0.1" footer="0.3"/>
  <pageSetup scale="58" fitToHeight="0" orientation="portrait" verticalDpi="0" r:id="rId1"/>
  <headerFoot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3074" r:id="rId4" name="HEAD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3074" r:id="rId4" name="HEADER"/>
      </mc:Fallback>
    </mc:AlternateContent>
    <mc:AlternateContent xmlns:mc="http://schemas.openxmlformats.org/markup-compatibility/2006">
      <mc:Choice Requires="x14">
        <control shapeId="3073" r:id="rId6" name="FILT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3073" r:id="rId6" name="FILTER"/>
      </mc:Fallback>
    </mc:AlternateContent>
  </control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>
    <pageSetUpPr fitToPage="1"/>
  </sheetPr>
  <dimension ref="A1:O128"/>
  <sheetViews>
    <sheetView workbookViewId="0">
      <pane xSplit="8" ySplit="5" topLeftCell="I6" activePane="bottomRight" state="frozenSplit"/>
      <selection pane="topRight" activeCell="I1" sqref="I1"/>
      <selection pane="bottomLeft" activeCell="A6" sqref="A6"/>
      <selection pane="bottomRight" activeCell="A6" sqref="A6"/>
    </sheetView>
  </sheetViews>
  <sheetFormatPr defaultRowHeight="15" x14ac:dyDescent="0.25"/>
  <cols>
    <col min="1" max="7" width="3" style="1" customWidth="1"/>
    <col min="8" max="8" width="38.85546875" style="1" customWidth="1"/>
    <col min="9" max="9" width="11" style="2" bestFit="1" customWidth="1"/>
    <col min="10" max="10" width="2.28515625" style="2" customWidth="1"/>
    <col min="11" max="11" width="10.28515625" style="2" bestFit="1" customWidth="1"/>
    <col min="12" max="12" width="2.28515625" style="2" customWidth="1"/>
    <col min="13" max="13" width="17" style="2" bestFit="1" customWidth="1"/>
    <col min="14" max="14" width="2.28515625" style="2" customWidth="1"/>
    <col min="15" max="15" width="15" style="2" bestFit="1" customWidth="1"/>
  </cols>
  <sheetData>
    <row r="1" spans="1:15" ht="15.75" x14ac:dyDescent="0.25">
      <c r="A1" s="41" t="s">
        <v>237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</row>
    <row r="2" spans="1:15" ht="15.75" x14ac:dyDescent="0.25">
      <c r="A2" s="41" t="s">
        <v>271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</row>
    <row r="3" spans="1:15" ht="15.75" x14ac:dyDescent="0.25">
      <c r="A3" s="41" t="s">
        <v>249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</row>
    <row r="4" spans="1:15" ht="16.5" thickBot="1" x14ac:dyDescent="0.3">
      <c r="A4" s="3"/>
      <c r="B4" s="3"/>
      <c r="C4" s="3"/>
      <c r="D4" s="3"/>
      <c r="E4" s="3"/>
      <c r="F4" s="3"/>
      <c r="G4" s="3"/>
      <c r="H4" s="3"/>
      <c r="I4" s="27"/>
      <c r="J4" s="28"/>
      <c r="K4" s="27"/>
      <c r="L4" s="28"/>
      <c r="M4" s="27"/>
      <c r="N4" s="28"/>
      <c r="O4" s="27"/>
    </row>
    <row r="5" spans="1:15" s="23" customFormat="1" ht="17.25" thickTop="1" thickBot="1" x14ac:dyDescent="0.3">
      <c r="A5" s="4"/>
      <c r="B5" s="4"/>
      <c r="C5" s="4"/>
      <c r="D5" s="4"/>
      <c r="E5" s="4"/>
      <c r="F5" s="4"/>
      <c r="G5" s="4"/>
      <c r="H5" s="4"/>
      <c r="I5" s="5" t="s">
        <v>250</v>
      </c>
      <c r="J5" s="30"/>
      <c r="K5" s="5" t="s">
        <v>144</v>
      </c>
      <c r="L5" s="30"/>
      <c r="M5" s="5" t="s">
        <v>145</v>
      </c>
      <c r="N5" s="30"/>
      <c r="O5" s="5" t="s">
        <v>146</v>
      </c>
    </row>
    <row r="6" spans="1:15" ht="16.5" thickTop="1" x14ac:dyDescent="0.25">
      <c r="A6" s="7"/>
      <c r="B6" s="7" t="s">
        <v>30</v>
      </c>
      <c r="C6" s="7"/>
      <c r="D6" s="7"/>
      <c r="E6" s="7"/>
      <c r="F6" s="7"/>
      <c r="G6" s="7"/>
      <c r="H6" s="7"/>
      <c r="I6" s="9"/>
      <c r="J6" s="7"/>
      <c r="K6" s="9"/>
      <c r="L6" s="7"/>
      <c r="M6" s="9"/>
      <c r="N6" s="7"/>
      <c r="O6" s="10"/>
    </row>
    <row r="7" spans="1:15" ht="15.75" x14ac:dyDescent="0.25">
      <c r="A7" s="7"/>
      <c r="B7" s="7"/>
      <c r="C7" s="7"/>
      <c r="D7" s="7" t="s">
        <v>31</v>
      </c>
      <c r="E7" s="7"/>
      <c r="F7" s="7"/>
      <c r="G7" s="7"/>
      <c r="H7" s="7"/>
      <c r="I7" s="9"/>
      <c r="J7" s="7"/>
      <c r="K7" s="9"/>
      <c r="L7" s="7"/>
      <c r="M7" s="9"/>
      <c r="N7" s="7"/>
      <c r="O7" s="10"/>
    </row>
    <row r="8" spans="1:15" ht="15.75" x14ac:dyDescent="0.25">
      <c r="A8" s="7"/>
      <c r="B8" s="7"/>
      <c r="C8" s="7"/>
      <c r="D8" s="7"/>
      <c r="E8" s="7" t="s">
        <v>32</v>
      </c>
      <c r="F8" s="7"/>
      <c r="G8" s="7"/>
      <c r="H8" s="7"/>
      <c r="I8" s="9"/>
      <c r="J8" s="7"/>
      <c r="K8" s="9"/>
      <c r="L8" s="7"/>
      <c r="M8" s="9"/>
      <c r="N8" s="7"/>
      <c r="O8" s="10"/>
    </row>
    <row r="9" spans="1:15" ht="15.75" x14ac:dyDescent="0.25">
      <c r="A9" s="7"/>
      <c r="B9" s="7"/>
      <c r="C9" s="7"/>
      <c r="D9" s="7"/>
      <c r="E9" s="7"/>
      <c r="F9" s="7" t="s">
        <v>33</v>
      </c>
      <c r="G9" s="7"/>
      <c r="H9" s="7"/>
      <c r="I9" s="9">
        <v>113352</v>
      </c>
      <c r="J9" s="7"/>
      <c r="K9" s="9">
        <v>120000</v>
      </c>
      <c r="L9" s="7"/>
      <c r="M9" s="9">
        <f>ROUND((I9-K9),5)</f>
        <v>-6648</v>
      </c>
      <c r="N9" s="7"/>
      <c r="O9" s="10">
        <f>ROUND(IF(K9=0, IF(I9=0, 0, 1), I9/K9),5)</f>
        <v>0.9446</v>
      </c>
    </row>
    <row r="10" spans="1:15" ht="16.5" thickBot="1" x14ac:dyDescent="0.3">
      <c r="A10" s="7"/>
      <c r="B10" s="7"/>
      <c r="C10" s="7"/>
      <c r="D10" s="7"/>
      <c r="E10" s="7"/>
      <c r="F10" s="7" t="s">
        <v>34</v>
      </c>
      <c r="G10" s="7"/>
      <c r="H10" s="7"/>
      <c r="I10" s="11">
        <v>-826</v>
      </c>
      <c r="J10" s="7"/>
      <c r="K10" s="11">
        <v>-5000</v>
      </c>
      <c r="L10" s="7"/>
      <c r="M10" s="11">
        <f>ROUND((I10-K10),5)</f>
        <v>4174</v>
      </c>
      <c r="N10" s="7"/>
      <c r="O10" s="12">
        <f>ROUND(IF(K10=0, IF(I10=0, 0, 1), I10/K10),5)</f>
        <v>0.16520000000000001</v>
      </c>
    </row>
    <row r="11" spans="1:15" ht="15.75" x14ac:dyDescent="0.25">
      <c r="A11" s="7"/>
      <c r="B11" s="7"/>
      <c r="C11" s="7"/>
      <c r="D11" s="7"/>
      <c r="E11" s="7" t="s">
        <v>35</v>
      </c>
      <c r="F11" s="7"/>
      <c r="G11" s="7"/>
      <c r="H11" s="7"/>
      <c r="I11" s="9">
        <f>ROUND(SUM(I8:I10),5)</f>
        <v>112526</v>
      </c>
      <c r="J11" s="7"/>
      <c r="K11" s="9">
        <f>ROUND(SUM(K8:K10),5)</f>
        <v>115000</v>
      </c>
      <c r="L11" s="7"/>
      <c r="M11" s="9">
        <f>ROUND((I11-K11),5)</f>
        <v>-2474</v>
      </c>
      <c r="N11" s="7"/>
      <c r="O11" s="10">
        <f>ROUND(IF(K11=0, IF(I11=0, 0, 1), I11/K11),5)</f>
        <v>0.97848999999999997</v>
      </c>
    </row>
    <row r="12" spans="1:15" ht="30" customHeight="1" x14ac:dyDescent="0.25">
      <c r="A12" s="7"/>
      <c r="B12" s="7"/>
      <c r="C12" s="7"/>
      <c r="D12" s="7"/>
      <c r="E12" s="7" t="s">
        <v>36</v>
      </c>
      <c r="F12" s="7"/>
      <c r="G12" s="7"/>
      <c r="H12" s="7"/>
      <c r="I12" s="9"/>
      <c r="J12" s="7"/>
      <c r="K12" s="9"/>
      <c r="L12" s="7"/>
      <c r="M12" s="9"/>
      <c r="N12" s="7"/>
      <c r="O12" s="10"/>
    </row>
    <row r="13" spans="1:15" ht="15.75" x14ac:dyDescent="0.25">
      <c r="A13" s="7"/>
      <c r="B13" s="7"/>
      <c r="C13" s="7"/>
      <c r="D13" s="7"/>
      <c r="E13" s="7"/>
      <c r="F13" s="7" t="s">
        <v>37</v>
      </c>
      <c r="G13" s="7"/>
      <c r="H13" s="7"/>
      <c r="I13" s="9"/>
      <c r="J13" s="7"/>
      <c r="K13" s="9"/>
      <c r="L13" s="7"/>
      <c r="M13" s="9"/>
      <c r="N13" s="7"/>
      <c r="O13" s="10"/>
    </row>
    <row r="14" spans="1:15" ht="15.75" x14ac:dyDescent="0.25">
      <c r="A14" s="7"/>
      <c r="B14" s="7"/>
      <c r="C14" s="7"/>
      <c r="D14" s="7"/>
      <c r="E14" s="7"/>
      <c r="F14" s="7"/>
      <c r="G14" s="7" t="s">
        <v>252</v>
      </c>
      <c r="H14" s="7"/>
      <c r="I14" s="9">
        <v>192</v>
      </c>
      <c r="J14" s="7"/>
      <c r="K14" s="9">
        <v>56000</v>
      </c>
      <c r="L14" s="7"/>
      <c r="M14" s="9">
        <f>ROUND((I14-K14),5)</f>
        <v>-55808</v>
      </c>
      <c r="N14" s="7"/>
      <c r="O14" s="10">
        <f>ROUND(IF(K14=0, IF(I14=0, 0, 1), I14/K14),5)</f>
        <v>3.4299999999999999E-3</v>
      </c>
    </row>
    <row r="15" spans="1:15" ht="16.5" thickBot="1" x14ac:dyDescent="0.3">
      <c r="A15" s="7"/>
      <c r="B15" s="7"/>
      <c r="C15" s="7"/>
      <c r="D15" s="7"/>
      <c r="E15" s="7"/>
      <c r="F15" s="7"/>
      <c r="G15" s="7" t="s">
        <v>253</v>
      </c>
      <c r="H15" s="7"/>
      <c r="I15" s="11">
        <v>116340</v>
      </c>
      <c r="J15" s="7"/>
      <c r="K15" s="11">
        <v>64000</v>
      </c>
      <c r="L15" s="7"/>
      <c r="M15" s="11">
        <f>ROUND((I15-K15),5)</f>
        <v>52340</v>
      </c>
      <c r="N15" s="7"/>
      <c r="O15" s="12">
        <f>ROUND(IF(K15=0, IF(I15=0, 0, 1), I15/K15),5)</f>
        <v>1.8178099999999999</v>
      </c>
    </row>
    <row r="16" spans="1:15" ht="15.75" x14ac:dyDescent="0.25">
      <c r="A16" s="7"/>
      <c r="B16" s="7"/>
      <c r="C16" s="7"/>
      <c r="D16" s="7"/>
      <c r="E16" s="7"/>
      <c r="F16" s="7" t="s">
        <v>254</v>
      </c>
      <c r="G16" s="7"/>
      <c r="H16" s="7"/>
      <c r="I16" s="9">
        <f>ROUND(SUM(I13:I15),5)</f>
        <v>116532</v>
      </c>
      <c r="J16" s="7"/>
      <c r="K16" s="9">
        <f>ROUND(SUM(K13:K15),5)</f>
        <v>120000</v>
      </c>
      <c r="L16" s="7"/>
      <c r="M16" s="9">
        <f>ROUND((I16-K16),5)</f>
        <v>-3468</v>
      </c>
      <c r="N16" s="7"/>
      <c r="O16" s="10">
        <f>ROUND(IF(K16=0, IF(I16=0, 0, 1), I16/K16),5)</f>
        <v>0.97109999999999996</v>
      </c>
    </row>
    <row r="17" spans="1:15" ht="30" customHeight="1" x14ac:dyDescent="0.25">
      <c r="A17" s="7"/>
      <c r="B17" s="7"/>
      <c r="C17" s="7"/>
      <c r="D17" s="7"/>
      <c r="E17" s="7"/>
      <c r="F17" s="7" t="s">
        <v>39</v>
      </c>
      <c r="G17" s="7"/>
      <c r="H17" s="7"/>
      <c r="I17" s="9"/>
      <c r="J17" s="7"/>
      <c r="K17" s="9"/>
      <c r="L17" s="7"/>
      <c r="M17" s="9"/>
      <c r="N17" s="7"/>
      <c r="O17" s="10"/>
    </row>
    <row r="18" spans="1:15" ht="15.75" x14ac:dyDescent="0.25">
      <c r="A18" s="7"/>
      <c r="B18" s="7"/>
      <c r="C18" s="7"/>
      <c r="D18" s="7"/>
      <c r="E18" s="7"/>
      <c r="F18" s="7"/>
      <c r="G18" s="7" t="s">
        <v>40</v>
      </c>
      <c r="H18" s="7"/>
      <c r="I18" s="9">
        <v>0</v>
      </c>
      <c r="J18" s="7"/>
      <c r="K18" s="9">
        <v>530</v>
      </c>
      <c r="L18" s="7"/>
      <c r="M18" s="9">
        <f>ROUND((I18-K18),5)</f>
        <v>-530</v>
      </c>
      <c r="N18" s="7"/>
      <c r="O18" s="10">
        <f>ROUND(IF(K18=0, IF(I18=0, 0, 1), I18/K18),5)</f>
        <v>0</v>
      </c>
    </row>
    <row r="19" spans="1:15" ht="16.5" thickBot="1" x14ac:dyDescent="0.3">
      <c r="A19" s="7"/>
      <c r="B19" s="7"/>
      <c r="C19" s="7"/>
      <c r="D19" s="7"/>
      <c r="E19" s="7"/>
      <c r="F19" s="7"/>
      <c r="G19" s="7" t="s">
        <v>41</v>
      </c>
      <c r="H19" s="7"/>
      <c r="I19" s="13">
        <v>5000</v>
      </c>
      <c r="J19" s="7"/>
      <c r="K19" s="13">
        <v>2300</v>
      </c>
      <c r="L19" s="7"/>
      <c r="M19" s="13">
        <f>ROUND((I19-K19),5)</f>
        <v>2700</v>
      </c>
      <c r="N19" s="7"/>
      <c r="O19" s="15">
        <f>ROUND(IF(K19=0, IF(I19=0, 0, 1), I19/K19),5)</f>
        <v>2.1739099999999998</v>
      </c>
    </row>
    <row r="20" spans="1:15" ht="16.5" thickBot="1" x14ac:dyDescent="0.3">
      <c r="A20" s="7"/>
      <c r="B20" s="7"/>
      <c r="C20" s="7"/>
      <c r="D20" s="7"/>
      <c r="E20" s="7"/>
      <c r="F20" s="7" t="s">
        <v>42</v>
      </c>
      <c r="G20" s="7"/>
      <c r="H20" s="7"/>
      <c r="I20" s="14">
        <f>ROUND(SUM(I17:I19),5)</f>
        <v>5000</v>
      </c>
      <c r="J20" s="7"/>
      <c r="K20" s="14">
        <f>ROUND(SUM(K17:K19),5)</f>
        <v>2830</v>
      </c>
      <c r="L20" s="7"/>
      <c r="M20" s="14">
        <f>ROUND((I20-K20),5)</f>
        <v>2170</v>
      </c>
      <c r="N20" s="7"/>
      <c r="O20" s="16">
        <f>ROUND(IF(K20=0, IF(I20=0, 0, 1), I20/K20),5)</f>
        <v>1.76678</v>
      </c>
    </row>
    <row r="21" spans="1:15" ht="30" customHeight="1" x14ac:dyDescent="0.25">
      <c r="A21" s="7"/>
      <c r="B21" s="7"/>
      <c r="C21" s="7"/>
      <c r="D21" s="7"/>
      <c r="E21" s="7" t="s">
        <v>43</v>
      </c>
      <c r="F21" s="7"/>
      <c r="G21" s="7"/>
      <c r="H21" s="7"/>
      <c r="I21" s="9">
        <f>ROUND(I12+I16+I20,5)</f>
        <v>121532</v>
      </c>
      <c r="J21" s="7"/>
      <c r="K21" s="9">
        <f>ROUND(K12+K16+K20,5)</f>
        <v>122830</v>
      </c>
      <c r="L21" s="7"/>
      <c r="M21" s="9">
        <f>ROUND((I21-K21),5)</f>
        <v>-1298</v>
      </c>
      <c r="N21" s="7"/>
      <c r="O21" s="10">
        <f>ROUND(IF(K21=0, IF(I21=0, 0, 1), I21/K21),5)</f>
        <v>0.98943000000000003</v>
      </c>
    </row>
    <row r="22" spans="1:15" ht="30" customHeight="1" x14ac:dyDescent="0.25">
      <c r="A22" s="7"/>
      <c r="B22" s="7"/>
      <c r="C22" s="7"/>
      <c r="D22" s="7"/>
      <c r="E22" s="7" t="s">
        <v>44</v>
      </c>
      <c r="F22" s="7"/>
      <c r="G22" s="7"/>
      <c r="H22" s="7"/>
      <c r="I22" s="9"/>
      <c r="J22" s="7"/>
      <c r="K22" s="9"/>
      <c r="L22" s="7"/>
      <c r="M22" s="9"/>
      <c r="N22" s="7"/>
      <c r="O22" s="10"/>
    </row>
    <row r="23" spans="1:15" ht="15.75" x14ac:dyDescent="0.25">
      <c r="A23" s="7"/>
      <c r="B23" s="7"/>
      <c r="C23" s="7"/>
      <c r="D23" s="7"/>
      <c r="E23" s="7"/>
      <c r="F23" s="7" t="s">
        <v>45</v>
      </c>
      <c r="G23" s="7"/>
      <c r="H23" s="7"/>
      <c r="I23" s="9"/>
      <c r="J23" s="7"/>
      <c r="K23" s="9"/>
      <c r="L23" s="7"/>
      <c r="M23" s="9"/>
      <c r="N23" s="7"/>
      <c r="O23" s="10"/>
    </row>
    <row r="24" spans="1:15" ht="15.75" x14ac:dyDescent="0.25">
      <c r="A24" s="7"/>
      <c r="B24" s="7"/>
      <c r="C24" s="7"/>
      <c r="D24" s="7"/>
      <c r="E24" s="7"/>
      <c r="F24" s="7"/>
      <c r="G24" s="7" t="s">
        <v>46</v>
      </c>
      <c r="H24" s="7"/>
      <c r="I24" s="9"/>
      <c r="J24" s="7"/>
      <c r="K24" s="9"/>
      <c r="L24" s="7"/>
      <c r="M24" s="9"/>
      <c r="N24" s="7"/>
      <c r="O24" s="10"/>
    </row>
    <row r="25" spans="1:15" ht="15.75" x14ac:dyDescent="0.25">
      <c r="A25" s="7"/>
      <c r="B25" s="7"/>
      <c r="C25" s="7"/>
      <c r="D25" s="7"/>
      <c r="E25" s="7"/>
      <c r="F25" s="7"/>
      <c r="G25" s="7"/>
      <c r="H25" s="7" t="s">
        <v>135</v>
      </c>
      <c r="I25" s="9">
        <v>105</v>
      </c>
      <c r="J25" s="7"/>
      <c r="K25" s="9">
        <v>500</v>
      </c>
      <c r="L25" s="7"/>
      <c r="M25" s="9">
        <f t="shared" ref="M25:M30" si="0">ROUND((I25-K25),5)</f>
        <v>-395</v>
      </c>
      <c r="N25" s="7"/>
      <c r="O25" s="10">
        <f t="shared" ref="O25:O30" si="1">ROUND(IF(K25=0, IF(I25=0, 0, 1), I25/K25),5)</f>
        <v>0.21</v>
      </c>
    </row>
    <row r="26" spans="1:15" ht="15.75" x14ac:dyDescent="0.25">
      <c r="A26" s="7"/>
      <c r="B26" s="7"/>
      <c r="C26" s="7"/>
      <c r="D26" s="7"/>
      <c r="E26" s="7"/>
      <c r="F26" s="7"/>
      <c r="G26" s="7"/>
      <c r="H26" s="7" t="s">
        <v>255</v>
      </c>
      <c r="I26" s="9">
        <v>0</v>
      </c>
      <c r="J26" s="7"/>
      <c r="K26" s="9">
        <v>600</v>
      </c>
      <c r="L26" s="7"/>
      <c r="M26" s="9">
        <f t="shared" si="0"/>
        <v>-600</v>
      </c>
      <c r="N26" s="7"/>
      <c r="O26" s="10">
        <f t="shared" si="1"/>
        <v>0</v>
      </c>
    </row>
    <row r="27" spans="1:15" ht="16.5" thickBot="1" x14ac:dyDescent="0.3">
      <c r="A27" s="7"/>
      <c r="B27" s="7"/>
      <c r="C27" s="7"/>
      <c r="D27" s="7"/>
      <c r="E27" s="7"/>
      <c r="F27" s="7"/>
      <c r="G27" s="7"/>
      <c r="H27" s="7" t="s">
        <v>155</v>
      </c>
      <c r="I27" s="11">
        <v>46</v>
      </c>
      <c r="J27" s="7"/>
      <c r="K27" s="11">
        <v>200</v>
      </c>
      <c r="L27" s="7"/>
      <c r="M27" s="11">
        <f t="shared" si="0"/>
        <v>-154</v>
      </c>
      <c r="N27" s="7"/>
      <c r="O27" s="12">
        <f t="shared" si="1"/>
        <v>0.23</v>
      </c>
    </row>
    <row r="28" spans="1:15" ht="15.75" x14ac:dyDescent="0.25">
      <c r="A28" s="7"/>
      <c r="B28" s="7"/>
      <c r="C28" s="7"/>
      <c r="D28" s="7"/>
      <c r="E28" s="7"/>
      <c r="F28" s="7"/>
      <c r="G28" s="7" t="s">
        <v>47</v>
      </c>
      <c r="H28" s="7"/>
      <c r="I28" s="9">
        <f>ROUND(SUM(I24:I27),5)</f>
        <v>151</v>
      </c>
      <c r="J28" s="7"/>
      <c r="K28" s="9">
        <f>ROUND(SUM(K24:K27),5)</f>
        <v>1300</v>
      </c>
      <c r="L28" s="7"/>
      <c r="M28" s="9">
        <f t="shared" si="0"/>
        <v>-1149</v>
      </c>
      <c r="N28" s="7"/>
      <c r="O28" s="10">
        <f t="shared" si="1"/>
        <v>0.11615</v>
      </c>
    </row>
    <row r="29" spans="1:15" ht="30" customHeight="1" thickBot="1" x14ac:dyDescent="0.3">
      <c r="A29" s="7"/>
      <c r="B29" s="7"/>
      <c r="C29" s="7"/>
      <c r="D29" s="7"/>
      <c r="E29" s="7"/>
      <c r="F29" s="7"/>
      <c r="G29" s="7" t="s">
        <v>48</v>
      </c>
      <c r="H29" s="7"/>
      <c r="I29" s="11">
        <v>60</v>
      </c>
      <c r="J29" s="7"/>
      <c r="K29" s="11">
        <v>50</v>
      </c>
      <c r="L29" s="7"/>
      <c r="M29" s="11">
        <f t="shared" si="0"/>
        <v>10</v>
      </c>
      <c r="N29" s="7"/>
      <c r="O29" s="12">
        <f t="shared" si="1"/>
        <v>1.2</v>
      </c>
    </row>
    <row r="30" spans="1:15" ht="15.75" x14ac:dyDescent="0.25">
      <c r="A30" s="7"/>
      <c r="B30" s="7"/>
      <c r="C30" s="7"/>
      <c r="D30" s="7"/>
      <c r="E30" s="7"/>
      <c r="F30" s="7" t="s">
        <v>49</v>
      </c>
      <c r="G30" s="7"/>
      <c r="H30" s="7"/>
      <c r="I30" s="9">
        <f>ROUND(I23+SUM(I28:I29),5)</f>
        <v>211</v>
      </c>
      <c r="J30" s="7"/>
      <c r="K30" s="9">
        <f>ROUND(K23+SUM(K28:K29),5)</f>
        <v>1350</v>
      </c>
      <c r="L30" s="7"/>
      <c r="M30" s="9">
        <f t="shared" si="0"/>
        <v>-1139</v>
      </c>
      <c r="N30" s="7"/>
      <c r="O30" s="10">
        <f t="shared" si="1"/>
        <v>0.15629999999999999</v>
      </c>
    </row>
    <row r="31" spans="1:15" ht="30" customHeight="1" x14ac:dyDescent="0.25">
      <c r="A31" s="7"/>
      <c r="B31" s="7"/>
      <c r="C31" s="7"/>
      <c r="D31" s="7"/>
      <c r="E31" s="7"/>
      <c r="F31" s="7" t="s">
        <v>50</v>
      </c>
      <c r="G31" s="7"/>
      <c r="H31" s="7"/>
      <c r="I31" s="9"/>
      <c r="J31" s="7"/>
      <c r="K31" s="9"/>
      <c r="L31" s="7"/>
      <c r="M31" s="9"/>
      <c r="N31" s="7"/>
      <c r="O31" s="10"/>
    </row>
    <row r="32" spans="1:15" ht="16.5" thickBot="1" x14ac:dyDescent="0.3">
      <c r="A32" s="7"/>
      <c r="B32" s="7"/>
      <c r="C32" s="7"/>
      <c r="D32" s="7"/>
      <c r="E32" s="7"/>
      <c r="F32" s="7"/>
      <c r="G32" s="7" t="s">
        <v>51</v>
      </c>
      <c r="H32" s="7"/>
      <c r="I32" s="13">
        <v>550</v>
      </c>
      <c r="J32" s="7"/>
      <c r="K32" s="13">
        <v>550</v>
      </c>
      <c r="L32" s="7"/>
      <c r="M32" s="13">
        <f>ROUND((I32-K32),5)</f>
        <v>0</v>
      </c>
      <c r="N32" s="7"/>
      <c r="O32" s="15">
        <f>ROUND(IF(K32=0, IF(I32=0, 0, 1), I32/K32),5)</f>
        <v>1</v>
      </c>
    </row>
    <row r="33" spans="1:15" ht="16.5" thickBot="1" x14ac:dyDescent="0.3">
      <c r="A33" s="7"/>
      <c r="B33" s="7"/>
      <c r="C33" s="7"/>
      <c r="D33" s="7"/>
      <c r="E33" s="7"/>
      <c r="F33" s="7" t="s">
        <v>52</v>
      </c>
      <c r="G33" s="7"/>
      <c r="H33" s="7"/>
      <c r="I33" s="14">
        <f>ROUND(SUM(I31:I32),5)</f>
        <v>550</v>
      </c>
      <c r="J33" s="7"/>
      <c r="K33" s="14">
        <f>ROUND(SUM(K31:K32),5)</f>
        <v>550</v>
      </c>
      <c r="L33" s="7"/>
      <c r="M33" s="14">
        <f>ROUND((I33-K33),5)</f>
        <v>0</v>
      </c>
      <c r="N33" s="7"/>
      <c r="O33" s="16">
        <f>ROUND(IF(K33=0, IF(I33=0, 0, 1), I33/K33),5)</f>
        <v>1</v>
      </c>
    </row>
    <row r="34" spans="1:15" ht="30" customHeight="1" x14ac:dyDescent="0.25">
      <c r="A34" s="7"/>
      <c r="B34" s="7"/>
      <c r="C34" s="7"/>
      <c r="D34" s="7"/>
      <c r="E34" s="7" t="s">
        <v>53</v>
      </c>
      <c r="F34" s="7"/>
      <c r="G34" s="7"/>
      <c r="H34" s="7"/>
      <c r="I34" s="9">
        <f>ROUND(I22+I30+I33,5)</f>
        <v>761</v>
      </c>
      <c r="J34" s="7"/>
      <c r="K34" s="9">
        <f>ROUND(K22+K30+K33,5)</f>
        <v>1900</v>
      </c>
      <c r="L34" s="7"/>
      <c r="M34" s="9">
        <f>ROUND((I34-K34),5)</f>
        <v>-1139</v>
      </c>
      <c r="N34" s="7"/>
      <c r="O34" s="10">
        <f>ROUND(IF(K34=0, IF(I34=0, 0, 1), I34/K34),5)</f>
        <v>0.40053</v>
      </c>
    </row>
    <row r="35" spans="1:15" ht="30" customHeight="1" x14ac:dyDescent="0.25">
      <c r="A35" s="7"/>
      <c r="B35" s="7"/>
      <c r="C35" s="7"/>
      <c r="D35" s="7"/>
      <c r="E35" s="7" t="s">
        <v>54</v>
      </c>
      <c r="F35" s="7"/>
      <c r="G35" s="7"/>
      <c r="H35" s="7"/>
      <c r="I35" s="9"/>
      <c r="J35" s="7"/>
      <c r="K35" s="9"/>
      <c r="L35" s="7"/>
      <c r="M35" s="9"/>
      <c r="N35" s="7"/>
      <c r="O35" s="10"/>
    </row>
    <row r="36" spans="1:15" ht="16.5" thickBot="1" x14ac:dyDescent="0.3">
      <c r="A36" s="7"/>
      <c r="B36" s="7"/>
      <c r="C36" s="7"/>
      <c r="D36" s="7"/>
      <c r="E36" s="7"/>
      <c r="F36" s="7" t="s">
        <v>55</v>
      </c>
      <c r="G36" s="7"/>
      <c r="H36" s="7"/>
      <c r="I36" s="13">
        <v>0</v>
      </c>
      <c r="J36" s="7"/>
      <c r="K36" s="13">
        <v>6500</v>
      </c>
      <c r="L36" s="7"/>
      <c r="M36" s="13">
        <f>ROUND((I36-K36),5)</f>
        <v>-6500</v>
      </c>
      <c r="N36" s="7"/>
      <c r="O36" s="15">
        <f>ROUND(IF(K36=0, IF(I36=0, 0, 1), I36/K36),5)</f>
        <v>0</v>
      </c>
    </row>
    <row r="37" spans="1:15" ht="16.5" thickBot="1" x14ac:dyDescent="0.3">
      <c r="A37" s="7"/>
      <c r="B37" s="7"/>
      <c r="C37" s="7"/>
      <c r="D37" s="7"/>
      <c r="E37" s="7" t="s">
        <v>56</v>
      </c>
      <c r="F37" s="7"/>
      <c r="G37" s="7"/>
      <c r="H37" s="7"/>
      <c r="I37" s="17">
        <f>ROUND(SUM(I35:I36),5)</f>
        <v>0</v>
      </c>
      <c r="J37" s="7"/>
      <c r="K37" s="17">
        <f>ROUND(SUM(K35:K36),5)</f>
        <v>6500</v>
      </c>
      <c r="L37" s="7"/>
      <c r="M37" s="17">
        <f>ROUND((I37-K37),5)</f>
        <v>-6500</v>
      </c>
      <c r="N37" s="7"/>
      <c r="O37" s="18">
        <f>ROUND(IF(K37=0, IF(I37=0, 0, 1), I37/K37),5)</f>
        <v>0</v>
      </c>
    </row>
    <row r="38" spans="1:15" ht="30" customHeight="1" thickBot="1" x14ac:dyDescent="0.3">
      <c r="A38" s="7"/>
      <c r="B38" s="7"/>
      <c r="C38" s="7"/>
      <c r="D38" s="7" t="s">
        <v>58</v>
      </c>
      <c r="E38" s="7"/>
      <c r="F38" s="7"/>
      <c r="G38" s="7"/>
      <c r="H38" s="7"/>
      <c r="I38" s="14">
        <f>ROUND(I7+I11+I21+I34+I37,5)</f>
        <v>234819</v>
      </c>
      <c r="J38" s="7"/>
      <c r="K38" s="14">
        <f>ROUND(K7+K11+K21+K34+K37,5)</f>
        <v>246230</v>
      </c>
      <c r="L38" s="7"/>
      <c r="M38" s="14">
        <f>ROUND((I38-K38),5)</f>
        <v>-11411</v>
      </c>
      <c r="N38" s="7"/>
      <c r="O38" s="16">
        <f>ROUND(IF(K38=0, IF(I38=0, 0, 1), I38/K38),5)</f>
        <v>0.95365999999999995</v>
      </c>
    </row>
    <row r="39" spans="1:15" ht="30" customHeight="1" x14ac:dyDescent="0.25">
      <c r="A39" s="7"/>
      <c r="B39" s="7"/>
      <c r="C39" s="7" t="s">
        <v>59</v>
      </c>
      <c r="D39" s="7"/>
      <c r="E39" s="7"/>
      <c r="F39" s="7"/>
      <c r="G39" s="7"/>
      <c r="H39" s="7"/>
      <c r="I39" s="9">
        <f>I38</f>
        <v>234819</v>
      </c>
      <c r="J39" s="7"/>
      <c r="K39" s="9">
        <f>K38</f>
        <v>246230</v>
      </c>
      <c r="L39" s="7"/>
      <c r="M39" s="9">
        <f>ROUND((I39-K39),5)</f>
        <v>-11411</v>
      </c>
      <c r="N39" s="7"/>
      <c r="O39" s="10">
        <f>ROUND(IF(K39=0, IF(I39=0, 0, 1), I39/K39),5)</f>
        <v>0.95365999999999995</v>
      </c>
    </row>
    <row r="40" spans="1:15" ht="30" customHeight="1" x14ac:dyDescent="0.25">
      <c r="A40" s="7"/>
      <c r="B40" s="7"/>
      <c r="C40" s="7"/>
      <c r="D40" s="7" t="s">
        <v>60</v>
      </c>
      <c r="E40" s="7"/>
      <c r="F40" s="7"/>
      <c r="G40" s="7"/>
      <c r="H40" s="7"/>
      <c r="I40" s="9"/>
      <c r="J40" s="7"/>
      <c r="K40" s="9"/>
      <c r="L40" s="7"/>
      <c r="M40" s="9"/>
      <c r="N40" s="7"/>
      <c r="O40" s="10"/>
    </row>
    <row r="41" spans="1:15" ht="15.75" x14ac:dyDescent="0.25">
      <c r="A41" s="7"/>
      <c r="B41" s="7"/>
      <c r="C41" s="7"/>
      <c r="D41" s="7"/>
      <c r="E41" s="7" t="s">
        <v>62</v>
      </c>
      <c r="F41" s="7"/>
      <c r="G41" s="7"/>
      <c r="H41" s="7"/>
      <c r="I41" s="9">
        <v>944</v>
      </c>
      <c r="J41" s="7"/>
      <c r="K41" s="9">
        <v>750</v>
      </c>
      <c r="L41" s="7"/>
      <c r="M41" s="9">
        <f>ROUND((I41-K41),5)</f>
        <v>194</v>
      </c>
      <c r="N41" s="7"/>
      <c r="O41" s="10">
        <f>ROUND(IF(K41=0, IF(I41=0, 0, 1), I41/K41),5)</f>
        <v>1.25867</v>
      </c>
    </row>
    <row r="42" spans="1:15" ht="15.75" x14ac:dyDescent="0.25">
      <c r="A42" s="7"/>
      <c r="B42" s="7"/>
      <c r="C42" s="7"/>
      <c r="D42" s="7"/>
      <c r="E42" s="7" t="s">
        <v>63</v>
      </c>
      <c r="F42" s="7"/>
      <c r="G42" s="7"/>
      <c r="H42" s="7"/>
      <c r="I42" s="9">
        <v>1105</v>
      </c>
      <c r="J42" s="7"/>
      <c r="K42" s="9">
        <v>1100</v>
      </c>
      <c r="L42" s="7"/>
      <c r="M42" s="9">
        <f>ROUND((I42-K42),5)</f>
        <v>5</v>
      </c>
      <c r="N42" s="7"/>
      <c r="O42" s="10">
        <f>ROUND(IF(K42=0, IF(I42=0, 0, 1), I42/K42),5)</f>
        <v>1.0045500000000001</v>
      </c>
    </row>
    <row r="43" spans="1:15" ht="15.75" x14ac:dyDescent="0.25">
      <c r="A43" s="7"/>
      <c r="B43" s="7"/>
      <c r="C43" s="7"/>
      <c r="D43" s="7"/>
      <c r="E43" s="7" t="s">
        <v>64</v>
      </c>
      <c r="F43" s="7"/>
      <c r="G43" s="7"/>
      <c r="H43" s="7"/>
      <c r="I43" s="9"/>
      <c r="J43" s="7"/>
      <c r="K43" s="9"/>
      <c r="L43" s="7"/>
      <c r="M43" s="9"/>
      <c r="N43" s="7"/>
      <c r="O43" s="10"/>
    </row>
    <row r="44" spans="1:15" ht="16.5" thickBot="1" x14ac:dyDescent="0.3">
      <c r="A44" s="7"/>
      <c r="B44" s="7"/>
      <c r="C44" s="7"/>
      <c r="D44" s="7"/>
      <c r="E44" s="7"/>
      <c r="F44" s="7" t="s">
        <v>65</v>
      </c>
      <c r="G44" s="7"/>
      <c r="H44" s="7"/>
      <c r="I44" s="11">
        <v>8533</v>
      </c>
      <c r="J44" s="7"/>
      <c r="K44" s="11">
        <v>7500</v>
      </c>
      <c r="L44" s="7"/>
      <c r="M44" s="11">
        <f>ROUND((I44-K44),5)</f>
        <v>1033</v>
      </c>
      <c r="N44" s="7"/>
      <c r="O44" s="12">
        <f>ROUND(IF(K44=0, IF(I44=0, 0, 1), I44/K44),5)</f>
        <v>1.1377299999999999</v>
      </c>
    </row>
    <row r="45" spans="1:15" ht="15.75" x14ac:dyDescent="0.25">
      <c r="A45" s="7"/>
      <c r="B45" s="7"/>
      <c r="C45" s="7"/>
      <c r="D45" s="7"/>
      <c r="E45" s="7" t="s">
        <v>66</v>
      </c>
      <c r="F45" s="7"/>
      <c r="G45" s="7"/>
      <c r="H45" s="7"/>
      <c r="I45" s="9">
        <f>ROUND(SUM(I43:I44),5)</f>
        <v>8533</v>
      </c>
      <c r="J45" s="7"/>
      <c r="K45" s="9">
        <f>ROUND(SUM(K43:K44),5)</f>
        <v>7500</v>
      </c>
      <c r="L45" s="7"/>
      <c r="M45" s="9">
        <f>ROUND((I45-K45),5)</f>
        <v>1033</v>
      </c>
      <c r="N45" s="7"/>
      <c r="O45" s="10">
        <f>ROUND(IF(K45=0, IF(I45=0, 0, 1), I45/K45),5)</f>
        <v>1.1377299999999999</v>
      </c>
    </row>
    <row r="46" spans="1:15" ht="30" customHeight="1" x14ac:dyDescent="0.25">
      <c r="A46" s="7"/>
      <c r="B46" s="7"/>
      <c r="C46" s="7"/>
      <c r="D46" s="7"/>
      <c r="E46" s="7" t="s">
        <v>67</v>
      </c>
      <c r="F46" s="7"/>
      <c r="G46" s="7"/>
      <c r="H46" s="7"/>
      <c r="I46" s="9"/>
      <c r="J46" s="7"/>
      <c r="K46" s="9"/>
      <c r="L46" s="7"/>
      <c r="M46" s="9"/>
      <c r="N46" s="7"/>
      <c r="O46" s="10"/>
    </row>
    <row r="47" spans="1:15" ht="16.5" thickBot="1" x14ac:dyDescent="0.3">
      <c r="A47" s="7"/>
      <c r="B47" s="7"/>
      <c r="C47" s="7"/>
      <c r="D47" s="7"/>
      <c r="E47" s="7"/>
      <c r="F47" s="7" t="s">
        <v>68</v>
      </c>
      <c r="G47" s="7"/>
      <c r="H47" s="7"/>
      <c r="I47" s="11">
        <v>347</v>
      </c>
      <c r="J47" s="7"/>
      <c r="K47" s="11">
        <v>340</v>
      </c>
      <c r="L47" s="7"/>
      <c r="M47" s="11">
        <f>ROUND((I47-K47),5)</f>
        <v>7</v>
      </c>
      <c r="N47" s="7"/>
      <c r="O47" s="12">
        <f>ROUND(IF(K47=0, IF(I47=0, 0, 1), I47/K47),5)</f>
        <v>1.0205900000000001</v>
      </c>
    </row>
    <row r="48" spans="1:15" ht="15.75" x14ac:dyDescent="0.25">
      <c r="A48" s="7"/>
      <c r="B48" s="7"/>
      <c r="C48" s="7"/>
      <c r="D48" s="7"/>
      <c r="E48" s="7" t="s">
        <v>69</v>
      </c>
      <c r="F48" s="7"/>
      <c r="G48" s="7"/>
      <c r="H48" s="7"/>
      <c r="I48" s="9">
        <f>ROUND(SUM(I46:I47),5)</f>
        <v>347</v>
      </c>
      <c r="J48" s="7"/>
      <c r="K48" s="9">
        <f>ROUND(SUM(K46:K47),5)</f>
        <v>340</v>
      </c>
      <c r="L48" s="7"/>
      <c r="M48" s="9">
        <f>ROUND((I48-K48),5)</f>
        <v>7</v>
      </c>
      <c r="N48" s="7"/>
      <c r="O48" s="10">
        <f>ROUND(IF(K48=0, IF(I48=0, 0, 1), I48/K48),5)</f>
        <v>1.0205900000000001</v>
      </c>
    </row>
    <row r="49" spans="1:15" ht="30" customHeight="1" x14ac:dyDescent="0.25">
      <c r="A49" s="7"/>
      <c r="B49" s="7"/>
      <c r="C49" s="7"/>
      <c r="D49" s="7"/>
      <c r="E49" s="7" t="s">
        <v>70</v>
      </c>
      <c r="F49" s="7"/>
      <c r="G49" s="7"/>
      <c r="H49" s="7"/>
      <c r="I49" s="9"/>
      <c r="J49" s="7"/>
      <c r="K49" s="9"/>
      <c r="L49" s="7"/>
      <c r="M49" s="9"/>
      <c r="N49" s="7"/>
      <c r="O49" s="10"/>
    </row>
    <row r="50" spans="1:15" ht="15.75" x14ac:dyDescent="0.25">
      <c r="A50" s="7"/>
      <c r="B50" s="7"/>
      <c r="C50" s="7"/>
      <c r="D50" s="7"/>
      <c r="E50" s="7"/>
      <c r="F50" s="7" t="s">
        <v>71</v>
      </c>
      <c r="G50" s="7"/>
      <c r="H50" s="7"/>
      <c r="I50" s="9">
        <v>2644</v>
      </c>
      <c r="J50" s="7"/>
      <c r="K50" s="9">
        <v>3400</v>
      </c>
      <c r="L50" s="7"/>
      <c r="M50" s="9">
        <f>ROUND((I50-K50),5)</f>
        <v>-756</v>
      </c>
      <c r="N50" s="7"/>
      <c r="O50" s="10">
        <f>ROUND(IF(K50=0, IF(I50=0, 0, 1), I50/K50),5)</f>
        <v>0.77764999999999995</v>
      </c>
    </row>
    <row r="51" spans="1:15" ht="16.5" thickBot="1" x14ac:dyDescent="0.3">
      <c r="A51" s="7"/>
      <c r="B51" s="7"/>
      <c r="C51" s="7"/>
      <c r="D51" s="7"/>
      <c r="E51" s="7"/>
      <c r="F51" s="7" t="s">
        <v>72</v>
      </c>
      <c r="G51" s="7"/>
      <c r="H51" s="7"/>
      <c r="I51" s="11">
        <v>1034</v>
      </c>
      <c r="J51" s="7"/>
      <c r="K51" s="11">
        <v>930</v>
      </c>
      <c r="L51" s="7"/>
      <c r="M51" s="11">
        <f>ROUND((I51-K51),5)</f>
        <v>104</v>
      </c>
      <c r="N51" s="7"/>
      <c r="O51" s="12">
        <f>ROUND(IF(K51=0, IF(I51=0, 0, 1), I51/K51),5)</f>
        <v>1.1118300000000001</v>
      </c>
    </row>
    <row r="52" spans="1:15" ht="15.75" x14ac:dyDescent="0.25">
      <c r="A52" s="7"/>
      <c r="B52" s="7"/>
      <c r="C52" s="7"/>
      <c r="D52" s="7"/>
      <c r="E52" s="7" t="s">
        <v>73</v>
      </c>
      <c r="F52" s="7"/>
      <c r="G52" s="7"/>
      <c r="H52" s="7"/>
      <c r="I52" s="9">
        <f>ROUND(SUM(I49:I51),5)</f>
        <v>3678</v>
      </c>
      <c r="J52" s="7"/>
      <c r="K52" s="9">
        <f>ROUND(SUM(K49:K51),5)</f>
        <v>4330</v>
      </c>
      <c r="L52" s="7"/>
      <c r="M52" s="9">
        <f>ROUND((I52-K52),5)</f>
        <v>-652</v>
      </c>
      <c r="N52" s="7"/>
      <c r="O52" s="10">
        <f>ROUND(IF(K52=0, IF(I52=0, 0, 1), I52/K52),5)</f>
        <v>0.84941999999999995</v>
      </c>
    </row>
    <row r="53" spans="1:15" ht="30" customHeight="1" x14ac:dyDescent="0.25">
      <c r="A53" s="7"/>
      <c r="B53" s="7"/>
      <c r="C53" s="7"/>
      <c r="D53" s="7"/>
      <c r="E53" s="7" t="s">
        <v>74</v>
      </c>
      <c r="F53" s="7"/>
      <c r="G53" s="7"/>
      <c r="H53" s="7"/>
      <c r="I53" s="9"/>
      <c r="J53" s="7"/>
      <c r="K53" s="9"/>
      <c r="L53" s="7"/>
      <c r="M53" s="9"/>
      <c r="N53" s="7"/>
      <c r="O53" s="10"/>
    </row>
    <row r="54" spans="1:15" ht="15.75" x14ac:dyDescent="0.25">
      <c r="A54" s="7"/>
      <c r="B54" s="7"/>
      <c r="C54" s="7"/>
      <c r="D54" s="7"/>
      <c r="E54" s="7"/>
      <c r="F54" s="7" t="s">
        <v>152</v>
      </c>
      <c r="G54" s="7"/>
      <c r="H54" s="7"/>
      <c r="I54" s="9">
        <v>1242</v>
      </c>
      <c r="J54" s="7"/>
      <c r="K54" s="9">
        <v>1660</v>
      </c>
      <c r="L54" s="7"/>
      <c r="M54" s="9">
        <f>ROUND((I54-K54),5)</f>
        <v>-418</v>
      </c>
      <c r="N54" s="7"/>
      <c r="O54" s="10">
        <f>ROUND(IF(K54=0, IF(I54=0, 0, 1), I54/K54),5)</f>
        <v>0.74819000000000002</v>
      </c>
    </row>
    <row r="55" spans="1:15" ht="15.75" x14ac:dyDescent="0.25">
      <c r="A55" s="7"/>
      <c r="B55" s="7"/>
      <c r="C55" s="7"/>
      <c r="D55" s="7"/>
      <c r="E55" s="7"/>
      <c r="F55" s="7" t="s">
        <v>153</v>
      </c>
      <c r="G55" s="7"/>
      <c r="H55" s="7"/>
      <c r="I55" s="9">
        <v>57</v>
      </c>
      <c r="J55" s="7"/>
      <c r="K55" s="9"/>
      <c r="L55" s="7"/>
      <c r="M55" s="9"/>
      <c r="N55" s="7"/>
      <c r="O55" s="10"/>
    </row>
    <row r="56" spans="1:15" ht="15.75" x14ac:dyDescent="0.25">
      <c r="A56" s="7"/>
      <c r="B56" s="7"/>
      <c r="C56" s="7"/>
      <c r="D56" s="7"/>
      <c r="E56" s="7"/>
      <c r="F56" s="7" t="s">
        <v>75</v>
      </c>
      <c r="G56" s="7"/>
      <c r="H56" s="7"/>
      <c r="I56" s="9">
        <v>0</v>
      </c>
      <c r="J56" s="7"/>
      <c r="K56" s="9">
        <v>600</v>
      </c>
      <c r="L56" s="7"/>
      <c r="M56" s="9">
        <f t="shared" ref="M56:M63" si="2">ROUND((I56-K56),5)</f>
        <v>-600</v>
      </c>
      <c r="N56" s="7"/>
      <c r="O56" s="10">
        <f t="shared" ref="O56:O63" si="3">ROUND(IF(K56=0, IF(I56=0, 0, 1), I56/K56),5)</f>
        <v>0</v>
      </c>
    </row>
    <row r="57" spans="1:15" ht="15.75" x14ac:dyDescent="0.25">
      <c r="A57" s="7"/>
      <c r="B57" s="7"/>
      <c r="C57" s="7"/>
      <c r="D57" s="7"/>
      <c r="E57" s="7"/>
      <c r="F57" s="7" t="s">
        <v>76</v>
      </c>
      <c r="G57" s="7"/>
      <c r="H57" s="7"/>
      <c r="I57" s="9">
        <v>729</v>
      </c>
      <c r="J57" s="7"/>
      <c r="K57" s="9">
        <v>1030</v>
      </c>
      <c r="L57" s="7"/>
      <c r="M57" s="9">
        <f t="shared" si="2"/>
        <v>-301</v>
      </c>
      <c r="N57" s="7"/>
      <c r="O57" s="10">
        <f t="shared" si="3"/>
        <v>0.70777000000000001</v>
      </c>
    </row>
    <row r="58" spans="1:15" ht="15.75" x14ac:dyDescent="0.25">
      <c r="A58" s="7"/>
      <c r="B58" s="7"/>
      <c r="C58" s="7"/>
      <c r="D58" s="7"/>
      <c r="E58" s="7"/>
      <c r="F58" s="7" t="s">
        <v>77</v>
      </c>
      <c r="G58" s="7"/>
      <c r="H58" s="7"/>
      <c r="I58" s="9">
        <v>541</v>
      </c>
      <c r="J58" s="7"/>
      <c r="K58" s="9">
        <v>830</v>
      </c>
      <c r="L58" s="7"/>
      <c r="M58" s="9">
        <f t="shared" si="2"/>
        <v>-289</v>
      </c>
      <c r="N58" s="7"/>
      <c r="O58" s="10">
        <f t="shared" si="3"/>
        <v>0.65181</v>
      </c>
    </row>
    <row r="59" spans="1:15" ht="15.75" x14ac:dyDescent="0.25">
      <c r="A59" s="7"/>
      <c r="B59" s="7"/>
      <c r="C59" s="7"/>
      <c r="D59" s="7"/>
      <c r="E59" s="7"/>
      <c r="F59" s="7" t="s">
        <v>78</v>
      </c>
      <c r="G59" s="7"/>
      <c r="H59" s="7"/>
      <c r="I59" s="9">
        <v>0</v>
      </c>
      <c r="J59" s="7"/>
      <c r="K59" s="9">
        <v>330</v>
      </c>
      <c r="L59" s="7"/>
      <c r="M59" s="9">
        <f t="shared" si="2"/>
        <v>-330</v>
      </c>
      <c r="N59" s="7"/>
      <c r="O59" s="10">
        <f t="shared" si="3"/>
        <v>0</v>
      </c>
    </row>
    <row r="60" spans="1:15" ht="15.75" x14ac:dyDescent="0.25">
      <c r="A60" s="7"/>
      <c r="B60" s="7"/>
      <c r="C60" s="7"/>
      <c r="D60" s="7"/>
      <c r="E60" s="7"/>
      <c r="F60" s="7" t="s">
        <v>79</v>
      </c>
      <c r="G60" s="7"/>
      <c r="H60" s="7"/>
      <c r="I60" s="9">
        <v>34</v>
      </c>
      <c r="J60" s="7"/>
      <c r="K60" s="9">
        <v>35</v>
      </c>
      <c r="L60" s="7"/>
      <c r="M60" s="9">
        <f t="shared" si="2"/>
        <v>-1</v>
      </c>
      <c r="N60" s="7"/>
      <c r="O60" s="10">
        <f t="shared" si="3"/>
        <v>0.97143000000000002</v>
      </c>
    </row>
    <row r="61" spans="1:15" ht="15.75" x14ac:dyDescent="0.25">
      <c r="A61" s="7"/>
      <c r="B61" s="7"/>
      <c r="C61" s="7"/>
      <c r="D61" s="7"/>
      <c r="E61" s="7"/>
      <c r="F61" s="7" t="s">
        <v>136</v>
      </c>
      <c r="G61" s="7"/>
      <c r="H61" s="7"/>
      <c r="I61" s="9">
        <v>0</v>
      </c>
      <c r="J61" s="7"/>
      <c r="K61" s="9">
        <v>50</v>
      </c>
      <c r="L61" s="7"/>
      <c r="M61" s="9">
        <f t="shared" si="2"/>
        <v>-50</v>
      </c>
      <c r="N61" s="7"/>
      <c r="O61" s="10">
        <f t="shared" si="3"/>
        <v>0</v>
      </c>
    </row>
    <row r="62" spans="1:15" ht="16.5" thickBot="1" x14ac:dyDescent="0.3">
      <c r="A62" s="7"/>
      <c r="B62" s="7"/>
      <c r="C62" s="7"/>
      <c r="D62" s="7"/>
      <c r="E62" s="7"/>
      <c r="F62" s="7" t="s">
        <v>137</v>
      </c>
      <c r="G62" s="7"/>
      <c r="H62" s="7"/>
      <c r="I62" s="11">
        <v>0</v>
      </c>
      <c r="J62" s="7"/>
      <c r="K62" s="11">
        <v>500</v>
      </c>
      <c r="L62" s="7"/>
      <c r="M62" s="11">
        <f t="shared" si="2"/>
        <v>-500</v>
      </c>
      <c r="N62" s="7"/>
      <c r="O62" s="12">
        <f t="shared" si="3"/>
        <v>0</v>
      </c>
    </row>
    <row r="63" spans="1:15" ht="15.75" x14ac:dyDescent="0.25">
      <c r="A63" s="7"/>
      <c r="B63" s="7"/>
      <c r="C63" s="7"/>
      <c r="D63" s="7"/>
      <c r="E63" s="7" t="s">
        <v>80</v>
      </c>
      <c r="F63" s="7"/>
      <c r="G63" s="7"/>
      <c r="H63" s="7"/>
      <c r="I63" s="9">
        <f>ROUND(SUM(I53:I62),5)</f>
        <v>2603</v>
      </c>
      <c r="J63" s="7"/>
      <c r="K63" s="9">
        <f>ROUND(SUM(K53:K62),5)</f>
        <v>5035</v>
      </c>
      <c r="L63" s="7"/>
      <c r="M63" s="9">
        <f t="shared" si="2"/>
        <v>-2432</v>
      </c>
      <c r="N63" s="7"/>
      <c r="O63" s="10">
        <f t="shared" si="3"/>
        <v>0.51698</v>
      </c>
    </row>
    <row r="64" spans="1:15" ht="30" customHeight="1" x14ac:dyDescent="0.25">
      <c r="A64" s="7"/>
      <c r="B64" s="7"/>
      <c r="C64" s="7"/>
      <c r="D64" s="7"/>
      <c r="E64" s="7" t="s">
        <v>81</v>
      </c>
      <c r="F64" s="7"/>
      <c r="G64" s="7"/>
      <c r="H64" s="7"/>
      <c r="I64" s="9"/>
      <c r="J64" s="7"/>
      <c r="K64" s="9"/>
      <c r="L64" s="7"/>
      <c r="M64" s="9"/>
      <c r="N64" s="7"/>
      <c r="O64" s="10"/>
    </row>
    <row r="65" spans="1:15" ht="15.75" x14ac:dyDescent="0.25">
      <c r="A65" s="7"/>
      <c r="B65" s="7"/>
      <c r="C65" s="7"/>
      <c r="D65" s="7"/>
      <c r="E65" s="7"/>
      <c r="F65" s="7" t="s">
        <v>82</v>
      </c>
      <c r="G65" s="7"/>
      <c r="H65" s="7"/>
      <c r="I65" s="9">
        <v>53051</v>
      </c>
      <c r="J65" s="7"/>
      <c r="K65" s="9">
        <v>55000</v>
      </c>
      <c r="L65" s="7"/>
      <c r="M65" s="9">
        <f>ROUND((I65-K65),5)</f>
        <v>-1949</v>
      </c>
      <c r="N65" s="7"/>
      <c r="O65" s="10">
        <f>ROUND(IF(K65=0, IF(I65=0, 0, 1), I65/K65),5)</f>
        <v>0.96455999999999997</v>
      </c>
    </row>
    <row r="66" spans="1:15" ht="15.75" x14ac:dyDescent="0.25">
      <c r="A66" s="7"/>
      <c r="B66" s="7"/>
      <c r="C66" s="7"/>
      <c r="D66" s="7"/>
      <c r="E66" s="7"/>
      <c r="F66" s="7" t="s">
        <v>83</v>
      </c>
      <c r="G66" s="7"/>
      <c r="H66" s="7"/>
      <c r="I66" s="9"/>
      <c r="J66" s="7"/>
      <c r="K66" s="9"/>
      <c r="L66" s="7"/>
      <c r="M66" s="9"/>
      <c r="N66" s="7"/>
      <c r="O66" s="10"/>
    </row>
    <row r="67" spans="1:15" ht="15.75" x14ac:dyDescent="0.25">
      <c r="A67" s="7"/>
      <c r="B67" s="7"/>
      <c r="C67" s="7"/>
      <c r="D67" s="7"/>
      <c r="E67" s="7"/>
      <c r="F67" s="7"/>
      <c r="G67" s="7" t="s">
        <v>84</v>
      </c>
      <c r="H67" s="7"/>
      <c r="I67" s="9">
        <v>1835</v>
      </c>
      <c r="J67" s="7"/>
      <c r="K67" s="9"/>
      <c r="L67" s="7"/>
      <c r="M67" s="9"/>
      <c r="N67" s="7"/>
      <c r="O67" s="10"/>
    </row>
    <row r="68" spans="1:15" ht="15.75" x14ac:dyDescent="0.25">
      <c r="A68" s="7"/>
      <c r="B68" s="7"/>
      <c r="C68" s="7"/>
      <c r="D68" s="7"/>
      <c r="E68" s="7"/>
      <c r="F68" s="7"/>
      <c r="G68" s="7" t="s">
        <v>85</v>
      </c>
      <c r="H68" s="7"/>
      <c r="I68" s="9">
        <v>3128</v>
      </c>
      <c r="J68" s="7"/>
      <c r="K68" s="9">
        <v>3750</v>
      </c>
      <c r="L68" s="7"/>
      <c r="M68" s="9">
        <f t="shared" ref="M68:M76" si="4">ROUND((I68-K68),5)</f>
        <v>-622</v>
      </c>
      <c r="N68" s="7"/>
      <c r="O68" s="10">
        <f t="shared" ref="O68:O76" si="5">ROUND(IF(K68=0, IF(I68=0, 0, 1), I68/K68),5)</f>
        <v>0.83413000000000004</v>
      </c>
    </row>
    <row r="69" spans="1:15" ht="15.75" x14ac:dyDescent="0.25">
      <c r="A69" s="7"/>
      <c r="B69" s="7"/>
      <c r="C69" s="7"/>
      <c r="D69" s="7"/>
      <c r="E69" s="7"/>
      <c r="F69" s="7"/>
      <c r="G69" s="7" t="s">
        <v>86</v>
      </c>
      <c r="H69" s="7"/>
      <c r="I69" s="9">
        <v>345</v>
      </c>
      <c r="J69" s="7"/>
      <c r="K69" s="9">
        <v>840</v>
      </c>
      <c r="L69" s="7"/>
      <c r="M69" s="9">
        <f t="shared" si="4"/>
        <v>-495</v>
      </c>
      <c r="N69" s="7"/>
      <c r="O69" s="10">
        <f t="shared" si="5"/>
        <v>0.41071000000000002</v>
      </c>
    </row>
    <row r="70" spans="1:15" ht="15.75" x14ac:dyDescent="0.25">
      <c r="A70" s="7"/>
      <c r="B70" s="7"/>
      <c r="C70" s="7"/>
      <c r="D70" s="7"/>
      <c r="E70" s="7"/>
      <c r="F70" s="7"/>
      <c r="G70" s="7" t="s">
        <v>87</v>
      </c>
      <c r="H70" s="7"/>
      <c r="I70" s="9">
        <v>1278</v>
      </c>
      <c r="J70" s="7"/>
      <c r="K70" s="9">
        <v>2400</v>
      </c>
      <c r="L70" s="7"/>
      <c r="M70" s="9">
        <f t="shared" si="4"/>
        <v>-1122</v>
      </c>
      <c r="N70" s="7"/>
      <c r="O70" s="10">
        <f t="shared" si="5"/>
        <v>0.53249999999999997</v>
      </c>
    </row>
    <row r="71" spans="1:15" ht="15.75" x14ac:dyDescent="0.25">
      <c r="A71" s="7"/>
      <c r="B71" s="7"/>
      <c r="C71" s="7"/>
      <c r="D71" s="7"/>
      <c r="E71" s="7"/>
      <c r="F71" s="7"/>
      <c r="G71" s="7" t="s">
        <v>139</v>
      </c>
      <c r="H71" s="7"/>
      <c r="I71" s="9">
        <v>55</v>
      </c>
      <c r="J71" s="7"/>
      <c r="K71" s="9">
        <v>100</v>
      </c>
      <c r="L71" s="7"/>
      <c r="M71" s="9">
        <f t="shared" si="4"/>
        <v>-45</v>
      </c>
      <c r="N71" s="7"/>
      <c r="O71" s="10">
        <f t="shared" si="5"/>
        <v>0.55000000000000004</v>
      </c>
    </row>
    <row r="72" spans="1:15" ht="15.75" x14ac:dyDescent="0.25">
      <c r="A72" s="7"/>
      <c r="B72" s="7"/>
      <c r="C72" s="7"/>
      <c r="D72" s="7"/>
      <c r="E72" s="7"/>
      <c r="F72" s="7"/>
      <c r="G72" s="7" t="s">
        <v>88</v>
      </c>
      <c r="H72" s="7"/>
      <c r="I72" s="9">
        <v>4021</v>
      </c>
      <c r="J72" s="7"/>
      <c r="K72" s="9">
        <v>4250</v>
      </c>
      <c r="L72" s="7"/>
      <c r="M72" s="9">
        <f t="shared" si="4"/>
        <v>-229</v>
      </c>
      <c r="N72" s="7"/>
      <c r="O72" s="10">
        <f t="shared" si="5"/>
        <v>0.94611999999999996</v>
      </c>
    </row>
    <row r="73" spans="1:15" ht="15.75" x14ac:dyDescent="0.25">
      <c r="A73" s="7"/>
      <c r="B73" s="7"/>
      <c r="C73" s="7"/>
      <c r="D73" s="7"/>
      <c r="E73" s="7"/>
      <c r="F73" s="7"/>
      <c r="G73" s="7" t="s">
        <v>140</v>
      </c>
      <c r="H73" s="7"/>
      <c r="I73" s="9">
        <v>20</v>
      </c>
      <c r="J73" s="7"/>
      <c r="K73" s="9">
        <v>3000</v>
      </c>
      <c r="L73" s="7"/>
      <c r="M73" s="9">
        <f t="shared" si="4"/>
        <v>-2980</v>
      </c>
      <c r="N73" s="7"/>
      <c r="O73" s="10">
        <f t="shared" si="5"/>
        <v>6.6699999999999997E-3</v>
      </c>
    </row>
    <row r="74" spans="1:15" ht="16.5" thickBot="1" x14ac:dyDescent="0.3">
      <c r="A74" s="7"/>
      <c r="B74" s="7"/>
      <c r="C74" s="7"/>
      <c r="D74" s="7"/>
      <c r="E74" s="7"/>
      <c r="F74" s="7"/>
      <c r="G74" s="7" t="s">
        <v>89</v>
      </c>
      <c r="H74" s="7"/>
      <c r="I74" s="13">
        <v>67</v>
      </c>
      <c r="J74" s="7"/>
      <c r="K74" s="13">
        <v>100</v>
      </c>
      <c r="L74" s="7"/>
      <c r="M74" s="13">
        <f t="shared" si="4"/>
        <v>-33</v>
      </c>
      <c r="N74" s="7"/>
      <c r="O74" s="15">
        <f t="shared" si="5"/>
        <v>0.67</v>
      </c>
    </row>
    <row r="75" spans="1:15" ht="16.5" thickBot="1" x14ac:dyDescent="0.3">
      <c r="A75" s="7"/>
      <c r="B75" s="7"/>
      <c r="C75" s="7"/>
      <c r="D75" s="7"/>
      <c r="E75" s="7"/>
      <c r="F75" s="7" t="s">
        <v>90</v>
      </c>
      <c r="G75" s="7"/>
      <c r="H75" s="7"/>
      <c r="I75" s="14">
        <f>ROUND(SUM(I66:I74),5)</f>
        <v>10749</v>
      </c>
      <c r="J75" s="7"/>
      <c r="K75" s="14">
        <f>ROUND(SUM(K66:K74),5)</f>
        <v>14440</v>
      </c>
      <c r="L75" s="7"/>
      <c r="M75" s="14">
        <f t="shared" si="4"/>
        <v>-3691</v>
      </c>
      <c r="N75" s="7"/>
      <c r="O75" s="16">
        <f t="shared" si="5"/>
        <v>0.74439</v>
      </c>
    </row>
    <row r="76" spans="1:15" ht="30" customHeight="1" x14ac:dyDescent="0.25">
      <c r="A76" s="7"/>
      <c r="B76" s="7"/>
      <c r="C76" s="7"/>
      <c r="D76" s="7"/>
      <c r="E76" s="7" t="s">
        <v>91</v>
      </c>
      <c r="F76" s="7"/>
      <c r="G76" s="7"/>
      <c r="H76" s="7"/>
      <c r="I76" s="9">
        <f>ROUND(SUM(I64:I65)+I75,5)</f>
        <v>63800</v>
      </c>
      <c r="J76" s="7"/>
      <c r="K76" s="9">
        <f>ROUND(SUM(K64:K65)+K75,5)</f>
        <v>69440</v>
      </c>
      <c r="L76" s="7"/>
      <c r="M76" s="9">
        <f t="shared" si="4"/>
        <v>-5640</v>
      </c>
      <c r="N76" s="7"/>
      <c r="O76" s="10">
        <f t="shared" si="5"/>
        <v>0.91878000000000004</v>
      </c>
    </row>
    <row r="77" spans="1:15" ht="30" customHeight="1" x14ac:dyDescent="0.25">
      <c r="A77" s="7"/>
      <c r="B77" s="7"/>
      <c r="C77" s="7"/>
      <c r="D77" s="7"/>
      <c r="E77" s="7" t="s">
        <v>92</v>
      </c>
      <c r="F77" s="7"/>
      <c r="G77" s="7"/>
      <c r="H77" s="7"/>
      <c r="I77" s="9"/>
      <c r="J77" s="7"/>
      <c r="K77" s="9"/>
      <c r="L77" s="7"/>
      <c r="M77" s="9"/>
      <c r="N77" s="7"/>
      <c r="O77" s="10"/>
    </row>
    <row r="78" spans="1:15" ht="15.75" x14ac:dyDescent="0.25">
      <c r="A78" s="7"/>
      <c r="B78" s="7"/>
      <c r="C78" s="7"/>
      <c r="D78" s="7"/>
      <c r="E78" s="7"/>
      <c r="F78" s="7" t="s">
        <v>93</v>
      </c>
      <c r="G78" s="7"/>
      <c r="H78" s="7"/>
      <c r="I78" s="9">
        <v>83223</v>
      </c>
      <c r="J78" s="7"/>
      <c r="K78" s="9">
        <v>66000</v>
      </c>
      <c r="L78" s="7"/>
      <c r="M78" s="9">
        <f>ROUND((I78-K78),5)</f>
        <v>17223</v>
      </c>
      <c r="N78" s="7"/>
      <c r="O78" s="10">
        <f>ROUND(IF(K78=0, IF(I78=0, 0, 1), I78/K78),5)</f>
        <v>1.26095</v>
      </c>
    </row>
    <row r="79" spans="1:15" ht="15.75" x14ac:dyDescent="0.25">
      <c r="A79" s="7"/>
      <c r="B79" s="7"/>
      <c r="C79" s="7"/>
      <c r="D79" s="7"/>
      <c r="E79" s="7"/>
      <c r="F79" s="7" t="s">
        <v>260</v>
      </c>
      <c r="G79" s="7"/>
      <c r="H79" s="7"/>
      <c r="I79" s="9">
        <v>1223</v>
      </c>
      <c r="J79" s="7"/>
      <c r="K79" s="9"/>
      <c r="L79" s="7"/>
      <c r="M79" s="9"/>
      <c r="N79" s="7"/>
      <c r="O79" s="10"/>
    </row>
    <row r="80" spans="1:15" ht="16.5" thickBot="1" x14ac:dyDescent="0.3">
      <c r="A80" s="7"/>
      <c r="B80" s="7"/>
      <c r="C80" s="7"/>
      <c r="D80" s="7"/>
      <c r="E80" s="7"/>
      <c r="F80" s="7" t="s">
        <v>94</v>
      </c>
      <c r="G80" s="7"/>
      <c r="H80" s="7"/>
      <c r="I80" s="11">
        <v>2977</v>
      </c>
      <c r="J80" s="7"/>
      <c r="K80" s="11">
        <v>1450</v>
      </c>
      <c r="L80" s="7"/>
      <c r="M80" s="11">
        <f>ROUND((I80-K80),5)</f>
        <v>1527</v>
      </c>
      <c r="N80" s="7"/>
      <c r="O80" s="12">
        <f>ROUND(IF(K80=0, IF(I80=0, 0, 1), I80/K80),5)</f>
        <v>2.0531000000000001</v>
      </c>
    </row>
    <row r="81" spans="1:15" ht="15.75" x14ac:dyDescent="0.25">
      <c r="A81" s="7"/>
      <c r="B81" s="7"/>
      <c r="C81" s="7"/>
      <c r="D81" s="7"/>
      <c r="E81" s="7" t="s">
        <v>95</v>
      </c>
      <c r="F81" s="7"/>
      <c r="G81" s="7"/>
      <c r="H81" s="7"/>
      <c r="I81" s="9">
        <f>ROUND(SUM(I77:I80),5)</f>
        <v>87423</v>
      </c>
      <c r="J81" s="7"/>
      <c r="K81" s="9">
        <f>ROUND(SUM(K77:K80),5)</f>
        <v>67450</v>
      </c>
      <c r="L81" s="7"/>
      <c r="M81" s="9">
        <f>ROUND((I81-K81),5)</f>
        <v>19973</v>
      </c>
      <c r="N81" s="7"/>
      <c r="O81" s="10">
        <f>ROUND(IF(K81=0, IF(I81=0, 0, 1), I81/K81),5)</f>
        <v>1.2961199999999999</v>
      </c>
    </row>
    <row r="82" spans="1:15" ht="30" customHeight="1" x14ac:dyDescent="0.25">
      <c r="A82" s="7"/>
      <c r="B82" s="7"/>
      <c r="C82" s="7"/>
      <c r="D82" s="7"/>
      <c r="E82" s="7" t="s">
        <v>96</v>
      </c>
      <c r="F82" s="7"/>
      <c r="G82" s="7"/>
      <c r="H82" s="7"/>
      <c r="I82" s="9">
        <v>12937</v>
      </c>
      <c r="J82" s="7"/>
      <c r="K82" s="9">
        <v>8000</v>
      </c>
      <c r="L82" s="7"/>
      <c r="M82" s="9">
        <f>ROUND((I82-K82),5)</f>
        <v>4937</v>
      </c>
      <c r="N82" s="7"/>
      <c r="O82" s="10">
        <f>ROUND(IF(K82=0, IF(I82=0, 0, 1), I82/K82),5)</f>
        <v>1.61713</v>
      </c>
    </row>
    <row r="83" spans="1:15" ht="15.75" x14ac:dyDescent="0.25">
      <c r="A83" s="7"/>
      <c r="B83" s="7"/>
      <c r="C83" s="7"/>
      <c r="D83" s="7"/>
      <c r="E83" s="7" t="s">
        <v>97</v>
      </c>
      <c r="F83" s="7"/>
      <c r="G83" s="7"/>
      <c r="H83" s="7"/>
      <c r="I83" s="9"/>
      <c r="J83" s="7"/>
      <c r="K83" s="9"/>
      <c r="L83" s="7"/>
      <c r="M83" s="9"/>
      <c r="N83" s="7"/>
      <c r="O83" s="10"/>
    </row>
    <row r="84" spans="1:15" ht="15.75" x14ac:dyDescent="0.25">
      <c r="A84" s="7"/>
      <c r="B84" s="7"/>
      <c r="C84" s="7"/>
      <c r="D84" s="7"/>
      <c r="E84" s="7"/>
      <c r="F84" s="7" t="s">
        <v>98</v>
      </c>
      <c r="G84" s="7"/>
      <c r="H84" s="7"/>
      <c r="I84" s="9">
        <v>14990</v>
      </c>
      <c r="J84" s="7"/>
      <c r="K84" s="9">
        <v>14500</v>
      </c>
      <c r="L84" s="7"/>
      <c r="M84" s="9">
        <f>ROUND((I84-K84),5)</f>
        <v>490</v>
      </c>
      <c r="N84" s="7"/>
      <c r="O84" s="10">
        <f>ROUND(IF(K84=0, IF(I84=0, 0, 1), I84/K84),5)</f>
        <v>1.03379</v>
      </c>
    </row>
    <row r="85" spans="1:15" ht="15.75" x14ac:dyDescent="0.25">
      <c r="A85" s="7"/>
      <c r="B85" s="7"/>
      <c r="C85" s="7"/>
      <c r="D85" s="7"/>
      <c r="E85" s="7"/>
      <c r="F85" s="7" t="s">
        <v>99</v>
      </c>
      <c r="G85" s="7"/>
      <c r="H85" s="7"/>
      <c r="I85" s="9">
        <v>2864</v>
      </c>
      <c r="J85" s="7"/>
      <c r="K85" s="9">
        <v>2400</v>
      </c>
      <c r="L85" s="7"/>
      <c r="M85" s="9">
        <f>ROUND((I85-K85),5)</f>
        <v>464</v>
      </c>
      <c r="N85" s="7"/>
      <c r="O85" s="10">
        <f>ROUND(IF(K85=0, IF(I85=0, 0, 1), I85/K85),5)</f>
        <v>1.19333</v>
      </c>
    </row>
    <row r="86" spans="1:15" ht="15.75" x14ac:dyDescent="0.25">
      <c r="A86" s="7"/>
      <c r="B86" s="7"/>
      <c r="C86" s="7"/>
      <c r="D86" s="7"/>
      <c r="E86" s="7"/>
      <c r="F86" s="7" t="s">
        <v>100</v>
      </c>
      <c r="G86" s="7"/>
      <c r="H86" s="7"/>
      <c r="I86" s="9"/>
      <c r="J86" s="7"/>
      <c r="K86" s="9"/>
      <c r="L86" s="7"/>
      <c r="M86" s="9"/>
      <c r="N86" s="7"/>
      <c r="O86" s="10"/>
    </row>
    <row r="87" spans="1:15" ht="15.75" x14ac:dyDescent="0.25">
      <c r="A87" s="7"/>
      <c r="B87" s="7"/>
      <c r="C87" s="7"/>
      <c r="D87" s="7"/>
      <c r="E87" s="7"/>
      <c r="F87" s="7"/>
      <c r="G87" s="7" t="s">
        <v>141</v>
      </c>
      <c r="H87" s="7"/>
      <c r="I87" s="9">
        <v>0</v>
      </c>
      <c r="J87" s="7"/>
      <c r="K87" s="9">
        <v>550</v>
      </c>
      <c r="L87" s="7"/>
      <c r="M87" s="9">
        <f>ROUND((I87-K87),5)</f>
        <v>-550</v>
      </c>
      <c r="N87" s="7"/>
      <c r="O87" s="10">
        <f>ROUND(IF(K87=0, IF(I87=0, 0, 1), I87/K87),5)</f>
        <v>0</v>
      </c>
    </row>
    <row r="88" spans="1:15" ht="16.5" thickBot="1" x14ac:dyDescent="0.3">
      <c r="A88" s="7"/>
      <c r="B88" s="7"/>
      <c r="C88" s="7"/>
      <c r="D88" s="7"/>
      <c r="E88" s="7"/>
      <c r="F88" s="7"/>
      <c r="G88" s="7" t="s">
        <v>142</v>
      </c>
      <c r="H88" s="7"/>
      <c r="I88" s="11">
        <v>20531</v>
      </c>
      <c r="J88" s="7"/>
      <c r="K88" s="11">
        <v>19500</v>
      </c>
      <c r="L88" s="7"/>
      <c r="M88" s="11">
        <f>ROUND((I88-K88),5)</f>
        <v>1031</v>
      </c>
      <c r="N88" s="7"/>
      <c r="O88" s="12">
        <f>ROUND(IF(K88=0, IF(I88=0, 0, 1), I88/K88),5)</f>
        <v>1.05287</v>
      </c>
    </row>
    <row r="89" spans="1:15" ht="15.75" x14ac:dyDescent="0.25">
      <c r="A89" s="7"/>
      <c r="B89" s="7"/>
      <c r="C89" s="7"/>
      <c r="D89" s="7"/>
      <c r="E89" s="7"/>
      <c r="F89" s="7" t="s">
        <v>143</v>
      </c>
      <c r="G89" s="7"/>
      <c r="H89" s="7"/>
      <c r="I89" s="9">
        <f>ROUND(SUM(I86:I88),5)</f>
        <v>20531</v>
      </c>
      <c r="J89" s="7"/>
      <c r="K89" s="9">
        <f>ROUND(SUM(K86:K88),5)</f>
        <v>20050</v>
      </c>
      <c r="L89" s="7"/>
      <c r="M89" s="9">
        <f>ROUND((I89-K89),5)</f>
        <v>481</v>
      </c>
      <c r="N89" s="7"/>
      <c r="O89" s="10">
        <f>ROUND(IF(K89=0, IF(I89=0, 0, 1), I89/K89),5)</f>
        <v>1.02399</v>
      </c>
    </row>
    <row r="90" spans="1:15" ht="30" customHeight="1" x14ac:dyDescent="0.25">
      <c r="A90" s="7"/>
      <c r="B90" s="7"/>
      <c r="C90" s="7"/>
      <c r="D90" s="7"/>
      <c r="E90" s="7"/>
      <c r="F90" s="7" t="s">
        <v>101</v>
      </c>
      <c r="G90" s="7"/>
      <c r="H90" s="7"/>
      <c r="I90" s="9">
        <v>1239</v>
      </c>
      <c r="J90" s="7"/>
      <c r="K90" s="9">
        <v>6250</v>
      </c>
      <c r="L90" s="7"/>
      <c r="M90" s="9">
        <f>ROUND((I90-K90),5)</f>
        <v>-5011</v>
      </c>
      <c r="N90" s="7"/>
      <c r="O90" s="10">
        <f>ROUND(IF(K90=0, IF(I90=0, 0, 1), I90/K90),5)</f>
        <v>0.19824</v>
      </c>
    </row>
    <row r="91" spans="1:15" ht="15.75" x14ac:dyDescent="0.25">
      <c r="A91" s="7"/>
      <c r="B91" s="7"/>
      <c r="C91" s="7"/>
      <c r="D91" s="7"/>
      <c r="E91" s="7"/>
      <c r="F91" s="7" t="s">
        <v>102</v>
      </c>
      <c r="G91" s="7"/>
      <c r="H91" s="7"/>
      <c r="I91" s="9">
        <v>238</v>
      </c>
      <c r="J91" s="7"/>
      <c r="K91" s="9">
        <v>200</v>
      </c>
      <c r="L91" s="7"/>
      <c r="M91" s="9">
        <f>ROUND((I91-K91),5)</f>
        <v>38</v>
      </c>
      <c r="N91" s="7"/>
      <c r="O91" s="10">
        <f>ROUND(IF(K91=0, IF(I91=0, 0, 1), I91/K91),5)</f>
        <v>1.19</v>
      </c>
    </row>
    <row r="92" spans="1:15" ht="16.5" thickBot="1" x14ac:dyDescent="0.3">
      <c r="A92" s="7"/>
      <c r="B92" s="7"/>
      <c r="C92" s="7"/>
      <c r="D92" s="7"/>
      <c r="E92" s="7"/>
      <c r="F92" s="7" t="s">
        <v>103</v>
      </c>
      <c r="G92" s="7"/>
      <c r="H92" s="7"/>
      <c r="I92" s="11">
        <v>1830</v>
      </c>
      <c r="J92" s="7"/>
      <c r="K92" s="11"/>
      <c r="L92" s="7"/>
      <c r="M92" s="11"/>
      <c r="N92" s="7"/>
      <c r="O92" s="12"/>
    </row>
    <row r="93" spans="1:15" ht="15.75" x14ac:dyDescent="0.25">
      <c r="A93" s="7"/>
      <c r="B93" s="7"/>
      <c r="C93" s="7"/>
      <c r="D93" s="7"/>
      <c r="E93" s="7" t="s">
        <v>104</v>
      </c>
      <c r="F93" s="7"/>
      <c r="G93" s="7"/>
      <c r="H93" s="7"/>
      <c r="I93" s="9">
        <f>ROUND(SUM(I83:I85)+SUM(I89:I92),5)</f>
        <v>41692</v>
      </c>
      <c r="J93" s="7"/>
      <c r="K93" s="9">
        <f>ROUND(SUM(K83:K85)+SUM(K89:K92),5)</f>
        <v>43400</v>
      </c>
      <c r="L93" s="7"/>
      <c r="M93" s="9">
        <f t="shared" ref="M93:M99" si="6">ROUND((I93-K93),5)</f>
        <v>-1708</v>
      </c>
      <c r="N93" s="7"/>
      <c r="O93" s="10">
        <f t="shared" ref="O93:O99" si="7">ROUND(IF(K93=0, IF(I93=0, 0, 1), I93/K93),5)</f>
        <v>0.96065</v>
      </c>
    </row>
    <row r="94" spans="1:15" ht="30" customHeight="1" x14ac:dyDescent="0.25">
      <c r="A94" s="7"/>
      <c r="B94" s="7"/>
      <c r="C94" s="7"/>
      <c r="D94" s="7"/>
      <c r="E94" s="7" t="s">
        <v>105</v>
      </c>
      <c r="F94" s="7"/>
      <c r="G94" s="7"/>
      <c r="H94" s="7"/>
      <c r="I94" s="9">
        <v>0</v>
      </c>
      <c r="J94" s="7"/>
      <c r="K94" s="9">
        <v>100</v>
      </c>
      <c r="L94" s="7"/>
      <c r="M94" s="9">
        <f t="shared" si="6"/>
        <v>-100</v>
      </c>
      <c r="N94" s="7"/>
      <c r="O94" s="10">
        <f t="shared" si="7"/>
        <v>0</v>
      </c>
    </row>
    <row r="95" spans="1:15" ht="15.75" x14ac:dyDescent="0.25">
      <c r="A95" s="7"/>
      <c r="B95" s="7"/>
      <c r="C95" s="7"/>
      <c r="D95" s="7"/>
      <c r="E95" s="7" t="s">
        <v>106</v>
      </c>
      <c r="F95" s="7"/>
      <c r="G95" s="7"/>
      <c r="H95" s="7"/>
      <c r="I95" s="9">
        <v>2869</v>
      </c>
      <c r="J95" s="7"/>
      <c r="K95" s="9">
        <v>3125</v>
      </c>
      <c r="L95" s="7"/>
      <c r="M95" s="9">
        <f t="shared" si="6"/>
        <v>-256</v>
      </c>
      <c r="N95" s="7"/>
      <c r="O95" s="10">
        <f t="shared" si="7"/>
        <v>0.91808000000000001</v>
      </c>
    </row>
    <row r="96" spans="1:15" ht="15.75" x14ac:dyDescent="0.25">
      <c r="A96" s="7"/>
      <c r="B96" s="7"/>
      <c r="C96" s="7"/>
      <c r="D96" s="7"/>
      <c r="E96" s="7" t="s">
        <v>107</v>
      </c>
      <c r="F96" s="7"/>
      <c r="G96" s="7"/>
      <c r="H96" s="7"/>
      <c r="I96" s="9">
        <v>0</v>
      </c>
      <c r="J96" s="7"/>
      <c r="K96" s="9">
        <v>1400</v>
      </c>
      <c r="L96" s="7"/>
      <c r="M96" s="9">
        <f t="shared" si="6"/>
        <v>-1400</v>
      </c>
      <c r="N96" s="7"/>
      <c r="O96" s="10">
        <f t="shared" si="7"/>
        <v>0</v>
      </c>
    </row>
    <row r="97" spans="1:15" ht="15.75" x14ac:dyDescent="0.25">
      <c r="A97" s="7"/>
      <c r="B97" s="7"/>
      <c r="C97" s="7"/>
      <c r="D97" s="7"/>
      <c r="E97" s="7" t="s">
        <v>108</v>
      </c>
      <c r="F97" s="7"/>
      <c r="G97" s="7"/>
      <c r="H97" s="7"/>
      <c r="I97" s="9">
        <v>302</v>
      </c>
      <c r="J97" s="7"/>
      <c r="K97" s="9">
        <v>220</v>
      </c>
      <c r="L97" s="7"/>
      <c r="M97" s="9">
        <f t="shared" si="6"/>
        <v>82</v>
      </c>
      <c r="N97" s="7"/>
      <c r="O97" s="10">
        <f t="shared" si="7"/>
        <v>1.37273</v>
      </c>
    </row>
    <row r="98" spans="1:15" ht="15.75" x14ac:dyDescent="0.25">
      <c r="A98" s="7"/>
      <c r="B98" s="7"/>
      <c r="C98" s="7"/>
      <c r="D98" s="7"/>
      <c r="E98" s="7" t="s">
        <v>109</v>
      </c>
      <c r="F98" s="7"/>
      <c r="G98" s="7"/>
      <c r="H98" s="7"/>
      <c r="I98" s="9">
        <v>571</v>
      </c>
      <c r="J98" s="7"/>
      <c r="K98" s="9">
        <v>1500</v>
      </c>
      <c r="L98" s="7"/>
      <c r="M98" s="9">
        <f t="shared" si="6"/>
        <v>-929</v>
      </c>
      <c r="N98" s="7"/>
      <c r="O98" s="10">
        <f t="shared" si="7"/>
        <v>0.38067000000000001</v>
      </c>
    </row>
    <row r="99" spans="1:15" ht="15.75" x14ac:dyDescent="0.25">
      <c r="A99" s="7"/>
      <c r="B99" s="7"/>
      <c r="C99" s="7"/>
      <c r="D99" s="7"/>
      <c r="E99" s="7" t="s">
        <v>110</v>
      </c>
      <c r="F99" s="7"/>
      <c r="G99" s="7"/>
      <c r="H99" s="7"/>
      <c r="I99" s="9">
        <v>95</v>
      </c>
      <c r="J99" s="7"/>
      <c r="K99" s="9">
        <v>100</v>
      </c>
      <c r="L99" s="7"/>
      <c r="M99" s="9">
        <f t="shared" si="6"/>
        <v>-5</v>
      </c>
      <c r="N99" s="7"/>
      <c r="O99" s="10">
        <f t="shared" si="7"/>
        <v>0.95</v>
      </c>
    </row>
    <row r="100" spans="1:15" ht="16.5" thickBot="1" x14ac:dyDescent="0.3">
      <c r="A100" s="7"/>
      <c r="B100" s="7"/>
      <c r="C100" s="7"/>
      <c r="D100" s="7"/>
      <c r="E100" s="7" t="s">
        <v>111</v>
      </c>
      <c r="F100" s="7"/>
      <c r="G100" s="7"/>
      <c r="H100" s="7"/>
      <c r="I100" s="13">
        <v>376</v>
      </c>
      <c r="J100" s="7"/>
      <c r="K100" s="13"/>
      <c r="L100" s="7"/>
      <c r="M100" s="13"/>
      <c r="N100" s="7"/>
      <c r="O100" s="15"/>
    </row>
    <row r="101" spans="1:15" ht="16.5" thickBot="1" x14ac:dyDescent="0.3">
      <c r="A101" s="7"/>
      <c r="B101" s="7"/>
      <c r="C101" s="7"/>
      <c r="D101" s="7" t="s">
        <v>112</v>
      </c>
      <c r="E101" s="7"/>
      <c r="F101" s="7"/>
      <c r="G101" s="7"/>
      <c r="H101" s="7"/>
      <c r="I101" s="14">
        <f>ROUND(SUM(I40:I42)+I45+I48+I52+I63+I76+SUM(I81:I82)+SUM(I93:I100),5)</f>
        <v>227275</v>
      </c>
      <c r="J101" s="7"/>
      <c r="K101" s="14">
        <f>ROUND(SUM(K40:K42)+K45+K48+K52+K63+K76+SUM(K81:K82)+SUM(K93:K100),5)</f>
        <v>213790</v>
      </c>
      <c r="L101" s="7"/>
      <c r="M101" s="14">
        <f>ROUND((I101-K101),5)</f>
        <v>13485</v>
      </c>
      <c r="N101" s="7"/>
      <c r="O101" s="16">
        <f>ROUND(IF(K101=0, IF(I101=0, 0, 1), I101/K101),5)</f>
        <v>1.06308</v>
      </c>
    </row>
    <row r="102" spans="1:15" ht="30" customHeight="1" x14ac:dyDescent="0.25">
      <c r="A102" s="7"/>
      <c r="B102" s="7" t="s">
        <v>113</v>
      </c>
      <c r="C102" s="7"/>
      <c r="D102" s="7"/>
      <c r="E102" s="7"/>
      <c r="F102" s="7"/>
      <c r="G102" s="7"/>
      <c r="H102" s="7"/>
      <c r="I102" s="9">
        <f>ROUND(I6+I39-I101,5)</f>
        <v>7544</v>
      </c>
      <c r="J102" s="7"/>
      <c r="K102" s="9">
        <f>ROUND(K6+K39-K101,5)</f>
        <v>32440</v>
      </c>
      <c r="L102" s="7"/>
      <c r="M102" s="9">
        <f>ROUND((I102-K102),5)</f>
        <v>-24896</v>
      </c>
      <c r="N102" s="7"/>
      <c r="O102" s="10">
        <f>ROUND(IF(K102=0, IF(I102=0, 0, 1), I102/K102),5)</f>
        <v>0.23255000000000001</v>
      </c>
    </row>
    <row r="103" spans="1:15" ht="30" customHeight="1" x14ac:dyDescent="0.25">
      <c r="A103" s="7"/>
      <c r="B103" s="7" t="s">
        <v>114</v>
      </c>
      <c r="C103" s="7"/>
      <c r="D103" s="7"/>
      <c r="E103" s="7"/>
      <c r="F103" s="7"/>
      <c r="G103" s="7"/>
      <c r="H103" s="7"/>
      <c r="I103" s="9"/>
      <c r="J103" s="7"/>
      <c r="K103" s="9"/>
      <c r="L103" s="7"/>
      <c r="M103" s="9"/>
      <c r="N103" s="7"/>
      <c r="O103" s="10"/>
    </row>
    <row r="104" spans="1:15" ht="15.75" x14ac:dyDescent="0.25">
      <c r="A104" s="7"/>
      <c r="B104" s="7"/>
      <c r="C104" s="7" t="s">
        <v>115</v>
      </c>
      <c r="D104" s="7"/>
      <c r="E104" s="7"/>
      <c r="F104" s="7"/>
      <c r="G104" s="7"/>
      <c r="H104" s="7"/>
      <c r="I104" s="9"/>
      <c r="J104" s="7"/>
      <c r="K104" s="9"/>
      <c r="L104" s="7"/>
      <c r="M104" s="9"/>
      <c r="N104" s="7"/>
      <c r="O104" s="10"/>
    </row>
    <row r="105" spans="1:15" ht="15.75" x14ac:dyDescent="0.25">
      <c r="A105" s="7"/>
      <c r="B105" s="7"/>
      <c r="C105" s="7"/>
      <c r="D105" s="7" t="s">
        <v>116</v>
      </c>
      <c r="E105" s="7"/>
      <c r="F105" s="7"/>
      <c r="G105" s="7"/>
      <c r="H105" s="7"/>
      <c r="I105" s="9"/>
      <c r="J105" s="7"/>
      <c r="K105" s="9"/>
      <c r="L105" s="7"/>
      <c r="M105" s="9"/>
      <c r="N105" s="7"/>
      <c r="O105" s="10"/>
    </row>
    <row r="106" spans="1:15" ht="15.75" x14ac:dyDescent="0.25">
      <c r="A106" s="7"/>
      <c r="B106" s="7"/>
      <c r="C106" s="7"/>
      <c r="D106" s="7"/>
      <c r="E106" s="7" t="s">
        <v>117</v>
      </c>
      <c r="F106" s="7"/>
      <c r="G106" s="7"/>
      <c r="H106" s="7"/>
      <c r="I106" s="9">
        <v>-11088</v>
      </c>
      <c r="J106" s="7"/>
      <c r="K106" s="9">
        <v>-5544</v>
      </c>
      <c r="L106" s="7"/>
      <c r="M106" s="9">
        <f>ROUND((I106-K106),5)</f>
        <v>-5544</v>
      </c>
      <c r="N106" s="7"/>
      <c r="O106" s="10">
        <f>ROUND(IF(K106=0, IF(I106=0, 0, 1), I106/K106),5)</f>
        <v>2</v>
      </c>
    </row>
    <row r="107" spans="1:15" ht="16.5" thickBot="1" x14ac:dyDescent="0.3">
      <c r="A107" s="7"/>
      <c r="B107" s="7"/>
      <c r="C107" s="7"/>
      <c r="D107" s="7"/>
      <c r="E107" s="7" t="s">
        <v>118</v>
      </c>
      <c r="F107" s="7"/>
      <c r="G107" s="7"/>
      <c r="H107" s="7"/>
      <c r="I107" s="11">
        <v>11088</v>
      </c>
      <c r="J107" s="7"/>
      <c r="K107" s="11">
        <v>5544</v>
      </c>
      <c r="L107" s="7"/>
      <c r="M107" s="11">
        <f>ROUND((I107-K107),5)</f>
        <v>5544</v>
      </c>
      <c r="N107" s="7"/>
      <c r="O107" s="12">
        <f>ROUND(IF(K107=0, IF(I107=0, 0, 1), I107/K107),5)</f>
        <v>2</v>
      </c>
    </row>
    <row r="108" spans="1:15" ht="15.75" x14ac:dyDescent="0.25">
      <c r="A108" s="7"/>
      <c r="B108" s="7"/>
      <c r="C108" s="7"/>
      <c r="D108" s="7" t="s">
        <v>119</v>
      </c>
      <c r="E108" s="7"/>
      <c r="F108" s="7"/>
      <c r="G108" s="7"/>
      <c r="H108" s="7"/>
      <c r="I108" s="9">
        <f>ROUND(SUM(I105:I107),5)</f>
        <v>0</v>
      </c>
      <c r="J108" s="7"/>
      <c r="K108" s="9">
        <f>ROUND(SUM(K105:K107),5)</f>
        <v>0</v>
      </c>
      <c r="L108" s="7"/>
      <c r="M108" s="9">
        <f>ROUND((I108-K108),5)</f>
        <v>0</v>
      </c>
      <c r="N108" s="7"/>
      <c r="O108" s="10">
        <f>ROUND(IF(K108=0, IF(I108=0, 0, 1), I108/K108),5)</f>
        <v>0</v>
      </c>
    </row>
    <row r="109" spans="1:15" ht="30" customHeight="1" x14ac:dyDescent="0.25">
      <c r="A109" s="7"/>
      <c r="B109" s="7"/>
      <c r="C109" s="7"/>
      <c r="D109" s="7" t="s">
        <v>120</v>
      </c>
      <c r="E109" s="7"/>
      <c r="F109" s="7"/>
      <c r="G109" s="7"/>
      <c r="H109" s="7"/>
      <c r="I109" s="9"/>
      <c r="J109" s="7"/>
      <c r="K109" s="9"/>
      <c r="L109" s="7"/>
      <c r="M109" s="9"/>
      <c r="N109" s="7"/>
      <c r="O109" s="10"/>
    </row>
    <row r="110" spans="1:15" ht="15.75" x14ac:dyDescent="0.25">
      <c r="A110" s="7"/>
      <c r="B110" s="7"/>
      <c r="C110" s="7"/>
      <c r="D110" s="7"/>
      <c r="E110" s="7" t="s">
        <v>121</v>
      </c>
      <c r="F110" s="7"/>
      <c r="G110" s="7"/>
      <c r="H110" s="7"/>
      <c r="I110" s="9">
        <v>1046</v>
      </c>
      <c r="J110" s="7"/>
      <c r="K110" s="9"/>
      <c r="L110" s="7"/>
      <c r="M110" s="9"/>
      <c r="N110" s="7"/>
      <c r="O110" s="10"/>
    </row>
    <row r="111" spans="1:15" ht="15.75" x14ac:dyDescent="0.25">
      <c r="A111" s="7"/>
      <c r="B111" s="7"/>
      <c r="C111" s="7"/>
      <c r="D111" s="7"/>
      <c r="E111" s="7" t="s">
        <v>154</v>
      </c>
      <c r="F111" s="7"/>
      <c r="G111" s="7"/>
      <c r="H111" s="7"/>
      <c r="I111" s="9">
        <v>121200</v>
      </c>
      <c r="J111" s="7"/>
      <c r="K111" s="9"/>
      <c r="L111" s="7"/>
      <c r="M111" s="9"/>
      <c r="N111" s="7"/>
      <c r="O111" s="10"/>
    </row>
    <row r="112" spans="1:15" ht="15.75" x14ac:dyDescent="0.25">
      <c r="A112" s="7"/>
      <c r="B112" s="7"/>
      <c r="C112" s="7"/>
      <c r="D112" s="7"/>
      <c r="E112" s="7" t="s">
        <v>122</v>
      </c>
      <c r="F112" s="7"/>
      <c r="G112" s="7"/>
      <c r="H112" s="7"/>
      <c r="I112" s="9">
        <v>-114268</v>
      </c>
      <c r="J112" s="7"/>
      <c r="K112" s="9"/>
      <c r="L112" s="7"/>
      <c r="M112" s="9"/>
      <c r="N112" s="7"/>
      <c r="O112" s="10"/>
    </row>
    <row r="113" spans="1:15" ht="15.75" x14ac:dyDescent="0.25">
      <c r="A113" s="7"/>
      <c r="B113" s="7"/>
      <c r="C113" s="7"/>
      <c r="D113" s="7"/>
      <c r="E113" s="7" t="s">
        <v>123</v>
      </c>
      <c r="F113" s="7"/>
      <c r="G113" s="7"/>
      <c r="H113" s="7"/>
      <c r="I113" s="9">
        <v>-1067</v>
      </c>
      <c r="J113" s="7"/>
      <c r="K113" s="9"/>
      <c r="L113" s="7"/>
      <c r="M113" s="9"/>
      <c r="N113" s="7"/>
      <c r="O113" s="10"/>
    </row>
    <row r="114" spans="1:15" ht="16.5" thickBot="1" x14ac:dyDescent="0.3">
      <c r="A114" s="7"/>
      <c r="B114" s="7"/>
      <c r="C114" s="7"/>
      <c r="D114" s="7"/>
      <c r="E114" s="7" t="s">
        <v>147</v>
      </c>
      <c r="F114" s="7"/>
      <c r="G114" s="7"/>
      <c r="H114" s="7"/>
      <c r="I114" s="11">
        <v>0</v>
      </c>
      <c r="J114" s="7"/>
      <c r="K114" s="11">
        <v>8250</v>
      </c>
      <c r="L114" s="7"/>
      <c r="M114" s="11">
        <f>ROUND((I114-K114),5)</f>
        <v>-8250</v>
      </c>
      <c r="N114" s="7"/>
      <c r="O114" s="12">
        <f>ROUND(IF(K114=0, IF(I114=0, 0, 1), I114/K114),5)</f>
        <v>0</v>
      </c>
    </row>
    <row r="115" spans="1:15" ht="15.75" x14ac:dyDescent="0.25">
      <c r="A115" s="7"/>
      <c r="B115" s="7"/>
      <c r="C115" s="7"/>
      <c r="D115" s="7" t="s">
        <v>124</v>
      </c>
      <c r="E115" s="7"/>
      <c r="F115" s="7"/>
      <c r="G115" s="7"/>
      <c r="H115" s="7"/>
      <c r="I115" s="9">
        <f>ROUND(SUM(I109:I114),5)</f>
        <v>6911</v>
      </c>
      <c r="J115" s="7"/>
      <c r="K115" s="9">
        <f>ROUND(SUM(K109:K114),5)</f>
        <v>8250</v>
      </c>
      <c r="L115" s="7"/>
      <c r="M115" s="9">
        <f>ROUND((I115-K115),5)</f>
        <v>-1339</v>
      </c>
      <c r="N115" s="7"/>
      <c r="O115" s="10">
        <f>ROUND(IF(K115=0, IF(I115=0, 0, 1), I115/K115),5)</f>
        <v>0.8377</v>
      </c>
    </row>
    <row r="116" spans="1:15" ht="30" customHeight="1" x14ac:dyDescent="0.25">
      <c r="A116" s="7"/>
      <c r="B116" s="7"/>
      <c r="C116" s="7"/>
      <c r="D116" s="7" t="s">
        <v>125</v>
      </c>
      <c r="E116" s="7"/>
      <c r="F116" s="7"/>
      <c r="G116" s="7"/>
      <c r="H116" s="7"/>
      <c r="I116" s="9"/>
      <c r="J116" s="7"/>
      <c r="K116" s="9"/>
      <c r="L116" s="7"/>
      <c r="M116" s="9"/>
      <c r="N116" s="7"/>
      <c r="O116" s="10"/>
    </row>
    <row r="117" spans="1:15" ht="15.75" x14ac:dyDescent="0.25">
      <c r="A117" s="7"/>
      <c r="B117" s="7"/>
      <c r="C117" s="7"/>
      <c r="D117" s="7"/>
      <c r="E117" s="7" t="s">
        <v>126</v>
      </c>
      <c r="F117" s="7"/>
      <c r="G117" s="7"/>
      <c r="H117" s="7"/>
      <c r="I117" s="9">
        <v>758</v>
      </c>
      <c r="J117" s="7"/>
      <c r="K117" s="9"/>
      <c r="L117" s="7"/>
      <c r="M117" s="9"/>
      <c r="N117" s="7"/>
      <c r="O117" s="10"/>
    </row>
    <row r="118" spans="1:15" ht="15.75" x14ac:dyDescent="0.25">
      <c r="A118" s="7"/>
      <c r="B118" s="7"/>
      <c r="C118" s="7"/>
      <c r="D118" s="7"/>
      <c r="E118" s="7" t="s">
        <v>127</v>
      </c>
      <c r="F118" s="7"/>
      <c r="G118" s="7"/>
      <c r="H118" s="7"/>
      <c r="I118" s="9">
        <v>23743</v>
      </c>
      <c r="J118" s="7"/>
      <c r="K118" s="9"/>
      <c r="L118" s="7"/>
      <c r="M118" s="9"/>
      <c r="N118" s="7"/>
      <c r="O118" s="10"/>
    </row>
    <row r="119" spans="1:15" ht="15.75" x14ac:dyDescent="0.25">
      <c r="A119" s="7"/>
      <c r="B119" s="7"/>
      <c r="C119" s="7"/>
      <c r="D119" s="7"/>
      <c r="E119" s="7" t="s">
        <v>128</v>
      </c>
      <c r="F119" s="7"/>
      <c r="G119" s="7"/>
      <c r="H119" s="7"/>
      <c r="I119" s="9">
        <v>-21935</v>
      </c>
      <c r="J119" s="7"/>
      <c r="K119" s="9"/>
      <c r="L119" s="7"/>
      <c r="M119" s="9"/>
      <c r="N119" s="7"/>
      <c r="O119" s="10"/>
    </row>
    <row r="120" spans="1:15" ht="15.75" x14ac:dyDescent="0.25">
      <c r="A120" s="7"/>
      <c r="B120" s="7"/>
      <c r="C120" s="7"/>
      <c r="D120" s="7"/>
      <c r="E120" s="7" t="s">
        <v>129</v>
      </c>
      <c r="F120" s="7"/>
      <c r="G120" s="7"/>
      <c r="H120" s="7"/>
      <c r="I120" s="9"/>
      <c r="J120" s="7"/>
      <c r="K120" s="9"/>
      <c r="L120" s="7"/>
      <c r="M120" s="9"/>
      <c r="N120" s="7"/>
      <c r="O120" s="10"/>
    </row>
    <row r="121" spans="1:15" ht="16.5" thickBot="1" x14ac:dyDescent="0.3">
      <c r="A121" s="7"/>
      <c r="B121" s="7"/>
      <c r="C121" s="7"/>
      <c r="D121" s="7"/>
      <c r="E121" s="7"/>
      <c r="F121" s="7" t="s">
        <v>130</v>
      </c>
      <c r="G121" s="7"/>
      <c r="H121" s="7"/>
      <c r="I121" s="11">
        <v>-211</v>
      </c>
      <c r="J121" s="7"/>
      <c r="K121" s="9"/>
      <c r="L121" s="7"/>
      <c r="M121" s="9"/>
      <c r="N121" s="7"/>
      <c r="O121" s="10"/>
    </row>
    <row r="122" spans="1:15" ht="15.75" x14ac:dyDescent="0.25">
      <c r="A122" s="7"/>
      <c r="B122" s="7"/>
      <c r="C122" s="7"/>
      <c r="D122" s="7"/>
      <c r="E122" s="7" t="s">
        <v>131</v>
      </c>
      <c r="F122" s="7"/>
      <c r="G122" s="7"/>
      <c r="H122" s="7"/>
      <c r="I122" s="9">
        <f>ROUND(SUM(I120:I121),5)</f>
        <v>-211</v>
      </c>
      <c r="J122" s="7"/>
      <c r="K122" s="9"/>
      <c r="L122" s="7"/>
      <c r="M122" s="9"/>
      <c r="N122" s="7"/>
      <c r="O122" s="10"/>
    </row>
    <row r="123" spans="1:15" ht="30" customHeight="1" thickBot="1" x14ac:dyDescent="0.3">
      <c r="A123" s="7"/>
      <c r="B123" s="7"/>
      <c r="C123" s="7"/>
      <c r="D123" s="7"/>
      <c r="E123" s="7" t="s">
        <v>148</v>
      </c>
      <c r="F123" s="7"/>
      <c r="G123" s="7"/>
      <c r="H123" s="7"/>
      <c r="I123" s="13">
        <v>0</v>
      </c>
      <c r="J123" s="7"/>
      <c r="K123" s="13">
        <v>1400</v>
      </c>
      <c r="L123" s="7"/>
      <c r="M123" s="13">
        <f>ROUND((I123-K123),5)</f>
        <v>-1400</v>
      </c>
      <c r="N123" s="7"/>
      <c r="O123" s="15">
        <f>ROUND(IF(K123=0, IF(I123=0, 0, 1), I123/K123),5)</f>
        <v>0</v>
      </c>
    </row>
    <row r="124" spans="1:15" ht="16.5" thickBot="1" x14ac:dyDescent="0.3">
      <c r="A124" s="7"/>
      <c r="B124" s="7"/>
      <c r="C124" s="7"/>
      <c r="D124" s="7" t="s">
        <v>132</v>
      </c>
      <c r="E124" s="7"/>
      <c r="F124" s="7"/>
      <c r="G124" s="7"/>
      <c r="H124" s="7"/>
      <c r="I124" s="17">
        <f>ROUND(SUM(I116:I119)+SUM(I122:I123),5)</f>
        <v>2355</v>
      </c>
      <c r="J124" s="7"/>
      <c r="K124" s="17">
        <f>ROUND(SUM(K116:K119)+SUM(K122:K123),5)</f>
        <v>1400</v>
      </c>
      <c r="L124" s="7"/>
      <c r="M124" s="17">
        <f>ROUND((I124-K124),5)</f>
        <v>955</v>
      </c>
      <c r="N124" s="7"/>
      <c r="O124" s="18">
        <f>ROUND(IF(K124=0, IF(I124=0, 0, 1), I124/K124),5)</f>
        <v>1.68214</v>
      </c>
    </row>
    <row r="125" spans="1:15" ht="30" customHeight="1" thickBot="1" x14ac:dyDescent="0.3">
      <c r="A125" s="7"/>
      <c r="B125" s="7"/>
      <c r="C125" s="7" t="s">
        <v>133</v>
      </c>
      <c r="D125" s="7"/>
      <c r="E125" s="7"/>
      <c r="F125" s="7"/>
      <c r="G125" s="7"/>
      <c r="H125" s="7"/>
      <c r="I125" s="17">
        <f>ROUND(I104+I108+I115+I124,5)</f>
        <v>9266</v>
      </c>
      <c r="J125" s="7"/>
      <c r="K125" s="17">
        <f>ROUND(K104+K108+K115+K124,5)</f>
        <v>9650</v>
      </c>
      <c r="L125" s="7"/>
      <c r="M125" s="17">
        <f>ROUND((I125-K125),5)</f>
        <v>-384</v>
      </c>
      <c r="N125" s="7"/>
      <c r="O125" s="18">
        <f>ROUND(IF(K125=0, IF(I125=0, 0, 1), I125/K125),5)</f>
        <v>0.96021000000000001</v>
      </c>
    </row>
    <row r="126" spans="1:15" ht="30" customHeight="1" thickBot="1" x14ac:dyDescent="0.3">
      <c r="A126" s="7"/>
      <c r="B126" s="7" t="s">
        <v>134</v>
      </c>
      <c r="C126" s="7"/>
      <c r="D126" s="7"/>
      <c r="E126" s="7"/>
      <c r="F126" s="7"/>
      <c r="G126" s="7"/>
      <c r="H126" s="7"/>
      <c r="I126" s="17">
        <f>ROUND(I103+I125,5)</f>
        <v>9266</v>
      </c>
      <c r="J126" s="7"/>
      <c r="K126" s="17">
        <f>ROUND(K103+K125,5)</f>
        <v>9650</v>
      </c>
      <c r="L126" s="7"/>
      <c r="M126" s="17">
        <f>ROUND((I126-K126),5)</f>
        <v>-384</v>
      </c>
      <c r="N126" s="7"/>
      <c r="O126" s="18">
        <f>ROUND(IF(K126=0, IF(I126=0, 0, 1), I126/K126),5)</f>
        <v>0.96021000000000001</v>
      </c>
    </row>
    <row r="127" spans="1:15" s="22" customFormat="1" ht="30" customHeight="1" thickBot="1" x14ac:dyDescent="0.3">
      <c r="A127" s="7" t="s">
        <v>27</v>
      </c>
      <c r="B127" s="7"/>
      <c r="C127" s="7"/>
      <c r="D127" s="7"/>
      <c r="E127" s="7"/>
      <c r="F127" s="7"/>
      <c r="G127" s="7"/>
      <c r="H127" s="7"/>
      <c r="I127" s="19">
        <f>ROUND(I102+I126,5)</f>
        <v>16810</v>
      </c>
      <c r="J127" s="3"/>
      <c r="K127" s="19">
        <f>ROUND(K102+K126,5)</f>
        <v>42090</v>
      </c>
      <c r="L127" s="3"/>
      <c r="M127" s="19">
        <f>ROUND((I127-K127),5)</f>
        <v>-25280</v>
      </c>
      <c r="N127" s="3"/>
      <c r="O127" s="20">
        <f>ROUND(IF(K127=0, IF(I127=0, 0, 1), I127/K127),5)</f>
        <v>0.39938000000000001</v>
      </c>
    </row>
    <row r="128" spans="1:15" ht="15.75" thickTop="1" x14ac:dyDescent="0.25"/>
  </sheetData>
  <mergeCells count="3">
    <mergeCell ref="A1:O1"/>
    <mergeCell ref="A2:O2"/>
    <mergeCell ref="A3:O3"/>
  </mergeCells>
  <pageMargins left="0.7" right="0.7" top="0.75" bottom="0.75" header="0.1" footer="0.3"/>
  <pageSetup scale="75" fitToHeight="0" orientation="portrait" verticalDpi="0" r:id="rId1"/>
  <headerFoot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4097" r:id="rId4" name="FILT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4097" r:id="rId4" name="FILTER"/>
      </mc:Fallback>
    </mc:AlternateContent>
    <mc:AlternateContent xmlns:mc="http://schemas.openxmlformats.org/markup-compatibility/2006">
      <mc:Choice Requires="x14">
        <control shapeId="4098" r:id="rId6" name="HEAD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4098" r:id="rId6" name="HEADER"/>
      </mc:Fallback>
    </mc:AlternateContent>
  </control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>
    <pageSetUpPr fitToPage="1"/>
  </sheetPr>
  <dimension ref="A1:P131"/>
  <sheetViews>
    <sheetView tabSelected="1" workbookViewId="0">
      <pane xSplit="8" ySplit="5" topLeftCell="I117" activePane="bottomRight" state="frozenSplit"/>
      <selection pane="topRight" activeCell="I1" sqref="I1"/>
      <selection pane="bottomLeft" activeCell="A6" sqref="A6"/>
      <selection pane="bottomRight" activeCell="M87" sqref="M87"/>
    </sheetView>
  </sheetViews>
  <sheetFormatPr defaultRowHeight="15" x14ac:dyDescent="0.25"/>
  <cols>
    <col min="1" max="7" width="3" style="1" customWidth="1"/>
    <col min="8" max="8" width="39.7109375" style="1" customWidth="1"/>
    <col min="9" max="9" width="14.28515625" style="2" bestFit="1" customWidth="1"/>
    <col min="10" max="10" width="2.28515625" style="2" customWidth="1"/>
    <col min="11" max="11" width="10.28515625" style="2" bestFit="1" customWidth="1"/>
    <col min="12" max="12" width="2.28515625" style="2" customWidth="1"/>
    <col min="13" max="13" width="17" style="2" bestFit="1" customWidth="1"/>
    <col min="14" max="14" width="2.28515625" style="2" customWidth="1"/>
    <col min="15" max="15" width="15" style="2" bestFit="1" customWidth="1"/>
    <col min="16" max="16" width="33.85546875" customWidth="1"/>
  </cols>
  <sheetData>
    <row r="1" spans="1:16" ht="15.75" x14ac:dyDescent="0.25">
      <c r="A1" s="41" t="s">
        <v>237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</row>
    <row r="2" spans="1:16" ht="15.75" x14ac:dyDescent="0.25">
      <c r="A2" s="41" t="s">
        <v>271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</row>
    <row r="3" spans="1:16" ht="15.75" x14ac:dyDescent="0.25">
      <c r="A3" s="41" t="s">
        <v>261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</row>
    <row r="4" spans="1:16" ht="16.5" thickBot="1" x14ac:dyDescent="0.3">
      <c r="A4" s="3"/>
      <c r="B4" s="3"/>
      <c r="C4" s="3"/>
      <c r="D4" s="3"/>
      <c r="E4" s="3"/>
      <c r="F4" s="3"/>
      <c r="G4" s="3"/>
      <c r="H4" s="3"/>
      <c r="I4" s="27"/>
      <c r="J4" s="28"/>
      <c r="K4" s="27"/>
      <c r="L4" s="28"/>
      <c r="M4" s="27"/>
      <c r="N4" s="28"/>
      <c r="O4" s="27"/>
      <c r="P4" s="29"/>
    </row>
    <row r="5" spans="1:16" s="23" customFormat="1" ht="17.25" thickTop="1" thickBot="1" x14ac:dyDescent="0.3">
      <c r="A5" s="4"/>
      <c r="B5" s="4"/>
      <c r="C5" s="4"/>
      <c r="D5" s="4"/>
      <c r="E5" s="4"/>
      <c r="F5" s="4"/>
      <c r="G5" s="4"/>
      <c r="H5" s="4"/>
      <c r="I5" s="5" t="s">
        <v>262</v>
      </c>
      <c r="J5" s="30"/>
      <c r="K5" s="5" t="s">
        <v>144</v>
      </c>
      <c r="L5" s="30"/>
      <c r="M5" s="5" t="s">
        <v>145</v>
      </c>
      <c r="N5" s="30"/>
      <c r="O5" s="5" t="s">
        <v>146</v>
      </c>
      <c r="P5" s="32" t="s">
        <v>149</v>
      </c>
    </row>
    <row r="6" spans="1:16" ht="16.5" thickTop="1" x14ac:dyDescent="0.25">
      <c r="A6" s="7"/>
      <c r="B6" s="7" t="s">
        <v>30</v>
      </c>
      <c r="C6" s="7"/>
      <c r="D6" s="7"/>
      <c r="E6" s="7"/>
      <c r="F6" s="7"/>
      <c r="G6" s="7"/>
      <c r="H6" s="7"/>
      <c r="I6" s="9"/>
      <c r="J6" s="7"/>
      <c r="K6" s="9"/>
      <c r="L6" s="7"/>
      <c r="M6" s="9"/>
      <c r="N6" s="7"/>
      <c r="O6" s="10"/>
      <c r="P6" s="29"/>
    </row>
    <row r="7" spans="1:16" ht="15.75" x14ac:dyDescent="0.25">
      <c r="A7" s="7"/>
      <c r="B7" s="7"/>
      <c r="C7" s="7"/>
      <c r="D7" s="7" t="s">
        <v>31</v>
      </c>
      <c r="E7" s="7"/>
      <c r="F7" s="7"/>
      <c r="G7" s="7"/>
      <c r="H7" s="7"/>
      <c r="I7" s="9"/>
      <c r="J7" s="7"/>
      <c r="K7" s="9"/>
      <c r="L7" s="7"/>
      <c r="M7" s="9"/>
      <c r="N7" s="7"/>
      <c r="O7" s="10"/>
      <c r="P7" s="29"/>
    </row>
    <row r="8" spans="1:16" ht="15.75" x14ac:dyDescent="0.25">
      <c r="A8" s="7"/>
      <c r="B8" s="7"/>
      <c r="C8" s="7"/>
      <c r="D8" s="7"/>
      <c r="E8" s="7" t="s">
        <v>32</v>
      </c>
      <c r="F8" s="7"/>
      <c r="G8" s="7"/>
      <c r="H8" s="7"/>
      <c r="I8" s="9"/>
      <c r="J8" s="7"/>
      <c r="K8" s="9"/>
      <c r="L8" s="7"/>
      <c r="M8" s="9"/>
      <c r="N8" s="7"/>
      <c r="O8" s="10"/>
      <c r="P8" s="29"/>
    </row>
    <row r="9" spans="1:16" ht="15.75" x14ac:dyDescent="0.25">
      <c r="A9" s="7"/>
      <c r="B9" s="7"/>
      <c r="C9" s="7"/>
      <c r="D9" s="7"/>
      <c r="E9" s="7"/>
      <c r="F9" s="7" t="s">
        <v>33</v>
      </c>
      <c r="G9" s="7"/>
      <c r="H9" s="7"/>
      <c r="I9" s="9">
        <v>463031</v>
      </c>
      <c r="J9" s="7"/>
      <c r="K9" s="9">
        <v>422000</v>
      </c>
      <c r="L9" s="7"/>
      <c r="M9" s="9">
        <f>ROUND((I9-K9),5)</f>
        <v>41031</v>
      </c>
      <c r="N9" s="7"/>
      <c r="O9" s="10">
        <f>ROUND(IF(K9=0, IF(I9=0, 0, 1), I9/K9),5)</f>
        <v>1.0972299999999999</v>
      </c>
      <c r="P9" s="33"/>
    </row>
    <row r="10" spans="1:16" ht="16.5" thickBot="1" x14ac:dyDescent="0.3">
      <c r="A10" s="7"/>
      <c r="B10" s="7"/>
      <c r="C10" s="7"/>
      <c r="D10" s="7"/>
      <c r="E10" s="7"/>
      <c r="F10" s="7" t="s">
        <v>34</v>
      </c>
      <c r="G10" s="7"/>
      <c r="H10" s="7"/>
      <c r="I10" s="11">
        <v>-10971</v>
      </c>
      <c r="J10" s="7"/>
      <c r="K10" s="11">
        <v>-16500</v>
      </c>
      <c r="L10" s="7"/>
      <c r="M10" s="11">
        <f>ROUND((I10-K10),5)</f>
        <v>5529</v>
      </c>
      <c r="N10" s="7"/>
      <c r="O10" s="12">
        <f>ROUND(IF(K10=0, IF(I10=0, 0, 1), I10/K10),5)</f>
        <v>0.66491</v>
      </c>
      <c r="P10" s="33"/>
    </row>
    <row r="11" spans="1:16" ht="60.75" x14ac:dyDescent="0.25">
      <c r="A11" s="7"/>
      <c r="B11" s="7"/>
      <c r="C11" s="7"/>
      <c r="D11" s="7"/>
      <c r="E11" s="7" t="s">
        <v>35</v>
      </c>
      <c r="F11" s="7"/>
      <c r="G11" s="7"/>
      <c r="H11" s="7"/>
      <c r="I11" s="9">
        <f>ROUND(SUM(I8:I10),5)</f>
        <v>452060</v>
      </c>
      <c r="J11" s="7"/>
      <c r="K11" s="9">
        <f>ROUND(SUM(K8:K10),5)</f>
        <v>405500</v>
      </c>
      <c r="L11" s="7"/>
      <c r="M11" s="9">
        <f>ROUND((I11-K11),5)</f>
        <v>46560</v>
      </c>
      <c r="N11" s="7"/>
      <c r="O11" s="10">
        <f>ROUND(IF(K11=0, IF(I11=0, 0, 1), I11/K11),5)</f>
        <v>1.1148199999999999</v>
      </c>
      <c r="P11" s="33" t="s">
        <v>272</v>
      </c>
    </row>
    <row r="12" spans="1:16" ht="30" customHeight="1" x14ac:dyDescent="0.25">
      <c r="A12" s="7"/>
      <c r="B12" s="7"/>
      <c r="C12" s="7"/>
      <c r="D12" s="7"/>
      <c r="E12" s="7" t="s">
        <v>36</v>
      </c>
      <c r="F12" s="7"/>
      <c r="G12" s="7"/>
      <c r="H12" s="7"/>
      <c r="I12" s="9"/>
      <c r="J12" s="7"/>
      <c r="K12" s="9"/>
      <c r="L12" s="7"/>
      <c r="M12" s="9"/>
      <c r="N12" s="7"/>
      <c r="O12" s="10"/>
      <c r="P12" s="33"/>
    </row>
    <row r="13" spans="1:16" ht="15.75" x14ac:dyDescent="0.25">
      <c r="A13" s="7"/>
      <c r="B13" s="7"/>
      <c r="C13" s="7"/>
      <c r="D13" s="7"/>
      <c r="E13" s="7"/>
      <c r="F13" s="7" t="s">
        <v>37</v>
      </c>
      <c r="G13" s="7"/>
      <c r="H13" s="7"/>
      <c r="I13" s="9"/>
      <c r="J13" s="7"/>
      <c r="K13" s="9"/>
      <c r="L13" s="7"/>
      <c r="M13" s="9"/>
      <c r="N13" s="7"/>
      <c r="O13" s="10"/>
      <c r="P13" s="33"/>
    </row>
    <row r="14" spans="1:16" ht="15.75" x14ac:dyDescent="0.25">
      <c r="A14" s="7"/>
      <c r="B14" s="7"/>
      <c r="C14" s="7"/>
      <c r="D14" s="7"/>
      <c r="E14" s="7"/>
      <c r="F14" s="7"/>
      <c r="G14" s="7" t="s">
        <v>252</v>
      </c>
      <c r="H14" s="7"/>
      <c r="I14" s="9">
        <v>192</v>
      </c>
      <c r="J14" s="7"/>
      <c r="K14" s="9">
        <v>56000</v>
      </c>
      <c r="L14" s="7"/>
      <c r="M14" s="9">
        <f>ROUND((I14-K14),5)</f>
        <v>-55808</v>
      </c>
      <c r="N14" s="7"/>
      <c r="O14" s="10">
        <f>ROUND(IF(K14=0, IF(I14=0, 0, 1), I14/K14),5)</f>
        <v>3.4299999999999999E-3</v>
      </c>
      <c r="P14" s="33"/>
    </row>
    <row r="15" spans="1:16" ht="16.5" thickBot="1" x14ac:dyDescent="0.3">
      <c r="A15" s="7"/>
      <c r="B15" s="7"/>
      <c r="C15" s="7"/>
      <c r="D15" s="7"/>
      <c r="E15" s="7"/>
      <c r="F15" s="7"/>
      <c r="G15" s="7" t="s">
        <v>253</v>
      </c>
      <c r="H15" s="7"/>
      <c r="I15" s="11">
        <v>116080</v>
      </c>
      <c r="J15" s="7"/>
      <c r="K15" s="11">
        <v>64000</v>
      </c>
      <c r="L15" s="7"/>
      <c r="M15" s="11">
        <f>ROUND((I15-K15),5)</f>
        <v>52080</v>
      </c>
      <c r="N15" s="7"/>
      <c r="O15" s="12">
        <f>ROUND(IF(K15=0, IF(I15=0, 0, 1), I15/K15),5)</f>
        <v>1.81375</v>
      </c>
      <c r="P15" s="33"/>
    </row>
    <row r="16" spans="1:16" ht="15.75" x14ac:dyDescent="0.25">
      <c r="A16" s="7"/>
      <c r="B16" s="7"/>
      <c r="C16" s="7"/>
      <c r="D16" s="7"/>
      <c r="E16" s="7"/>
      <c r="F16" s="7" t="s">
        <v>254</v>
      </c>
      <c r="G16" s="7"/>
      <c r="H16" s="7"/>
      <c r="I16" s="9">
        <f>ROUND(SUM(I13:I15),5)</f>
        <v>116272</v>
      </c>
      <c r="J16" s="7"/>
      <c r="K16" s="9">
        <f>ROUND(SUM(K13:K15),5)</f>
        <v>120000</v>
      </c>
      <c r="L16" s="7"/>
      <c r="M16" s="9">
        <f>ROUND((I16-K16),5)</f>
        <v>-3728</v>
      </c>
      <c r="N16" s="7"/>
      <c r="O16" s="10">
        <f>ROUND(IF(K16=0, IF(I16=0, 0, 1), I16/K16),5)</f>
        <v>0.96892999999999996</v>
      </c>
      <c r="P16" s="33"/>
    </row>
    <row r="17" spans="1:16" ht="30" customHeight="1" x14ac:dyDescent="0.25">
      <c r="A17" s="7"/>
      <c r="B17" s="7"/>
      <c r="C17" s="7"/>
      <c r="D17" s="7"/>
      <c r="E17" s="7"/>
      <c r="F17" s="7" t="s">
        <v>39</v>
      </c>
      <c r="G17" s="7"/>
      <c r="H17" s="7"/>
      <c r="I17" s="9"/>
      <c r="J17" s="7"/>
      <c r="K17" s="9"/>
      <c r="L17" s="7"/>
      <c r="M17" s="9"/>
      <c r="N17" s="7"/>
      <c r="O17" s="10"/>
      <c r="P17" s="33"/>
    </row>
    <row r="18" spans="1:16" ht="15.75" x14ac:dyDescent="0.25">
      <c r="A18" s="7"/>
      <c r="B18" s="7"/>
      <c r="C18" s="7"/>
      <c r="D18" s="7"/>
      <c r="E18" s="7"/>
      <c r="F18" s="7"/>
      <c r="G18" s="7" t="s">
        <v>40</v>
      </c>
      <c r="H18" s="7"/>
      <c r="I18" s="9">
        <v>0</v>
      </c>
      <c r="J18" s="7"/>
      <c r="K18" s="9">
        <v>2120</v>
      </c>
      <c r="L18" s="7"/>
      <c r="M18" s="9">
        <f>ROUND((I18-K18),5)</f>
        <v>-2120</v>
      </c>
      <c r="N18" s="7"/>
      <c r="O18" s="10">
        <f>ROUND(IF(K18=0, IF(I18=0, 0, 1), I18/K18),5)</f>
        <v>0</v>
      </c>
      <c r="P18" s="33"/>
    </row>
    <row r="19" spans="1:16" ht="16.5" thickBot="1" x14ac:dyDescent="0.3">
      <c r="A19" s="7"/>
      <c r="B19" s="7"/>
      <c r="C19" s="7"/>
      <c r="D19" s="7"/>
      <c r="E19" s="7"/>
      <c r="F19" s="7"/>
      <c r="G19" s="7" t="s">
        <v>41</v>
      </c>
      <c r="H19" s="7"/>
      <c r="I19" s="13">
        <v>5000</v>
      </c>
      <c r="J19" s="7"/>
      <c r="K19" s="13">
        <v>9200</v>
      </c>
      <c r="L19" s="7"/>
      <c r="M19" s="13">
        <f>ROUND((I19-K19),5)</f>
        <v>-4200</v>
      </c>
      <c r="N19" s="7"/>
      <c r="O19" s="15">
        <f>ROUND(IF(K19=0, IF(I19=0, 0, 1), I19/K19),5)</f>
        <v>0.54347999999999996</v>
      </c>
      <c r="P19" s="33"/>
    </row>
    <row r="20" spans="1:16" ht="16.5" thickBot="1" x14ac:dyDescent="0.3">
      <c r="A20" s="7"/>
      <c r="B20" s="7"/>
      <c r="C20" s="7"/>
      <c r="D20" s="7"/>
      <c r="E20" s="7"/>
      <c r="F20" s="7" t="s">
        <v>42</v>
      </c>
      <c r="G20" s="7"/>
      <c r="H20" s="7"/>
      <c r="I20" s="14">
        <f>ROUND(SUM(I17:I19),5)</f>
        <v>5000</v>
      </c>
      <c r="J20" s="7"/>
      <c r="K20" s="14">
        <f>ROUND(SUM(K17:K19),5)</f>
        <v>11320</v>
      </c>
      <c r="L20" s="7"/>
      <c r="M20" s="14">
        <f>ROUND((I20-K20),5)</f>
        <v>-6320</v>
      </c>
      <c r="N20" s="7"/>
      <c r="O20" s="16">
        <f>ROUND(IF(K20=0, IF(I20=0, 0, 1), I20/K20),5)</f>
        <v>0.44169999999999998</v>
      </c>
      <c r="P20" s="33"/>
    </row>
    <row r="21" spans="1:16" ht="30" customHeight="1" x14ac:dyDescent="0.25">
      <c r="A21" s="7"/>
      <c r="B21" s="7"/>
      <c r="C21" s="7"/>
      <c r="D21" s="7"/>
      <c r="E21" s="7" t="s">
        <v>43</v>
      </c>
      <c r="F21" s="7"/>
      <c r="G21" s="7"/>
      <c r="H21" s="7"/>
      <c r="I21" s="9">
        <f>ROUND(I12+I16+I20,5)</f>
        <v>121272</v>
      </c>
      <c r="J21" s="7"/>
      <c r="K21" s="9">
        <f>ROUND(K12+K16+K20,5)</f>
        <v>131320</v>
      </c>
      <c r="L21" s="7"/>
      <c r="M21" s="9">
        <f>ROUND((I21-K21),5)</f>
        <v>-10048</v>
      </c>
      <c r="N21" s="7"/>
      <c r="O21" s="10">
        <f>ROUND(IF(K21=0, IF(I21=0, 0, 1), I21/K21),5)</f>
        <v>0.92347999999999997</v>
      </c>
      <c r="P21" s="33"/>
    </row>
    <row r="22" spans="1:16" ht="30" customHeight="1" x14ac:dyDescent="0.25">
      <c r="A22" s="7"/>
      <c r="B22" s="7"/>
      <c r="C22" s="7"/>
      <c r="D22" s="7"/>
      <c r="E22" s="7" t="s">
        <v>44</v>
      </c>
      <c r="F22" s="7"/>
      <c r="G22" s="7"/>
      <c r="H22" s="7"/>
      <c r="I22" s="9"/>
      <c r="J22" s="7"/>
      <c r="K22" s="9"/>
      <c r="L22" s="7"/>
      <c r="M22" s="9"/>
      <c r="N22" s="7"/>
      <c r="O22" s="10"/>
      <c r="P22" s="33"/>
    </row>
    <row r="23" spans="1:16" ht="15.75" x14ac:dyDescent="0.25">
      <c r="A23" s="7"/>
      <c r="B23" s="7"/>
      <c r="C23" s="7"/>
      <c r="D23" s="7"/>
      <c r="E23" s="7"/>
      <c r="F23" s="7" t="s">
        <v>45</v>
      </c>
      <c r="G23" s="7"/>
      <c r="H23" s="7"/>
      <c r="I23" s="9"/>
      <c r="J23" s="7"/>
      <c r="K23" s="9"/>
      <c r="L23" s="7"/>
      <c r="M23" s="9"/>
      <c r="N23" s="7"/>
      <c r="O23" s="10"/>
      <c r="P23" s="33"/>
    </row>
    <row r="24" spans="1:16" ht="15.75" x14ac:dyDescent="0.25">
      <c r="A24" s="7"/>
      <c r="B24" s="7"/>
      <c r="C24" s="7"/>
      <c r="D24" s="7"/>
      <c r="E24" s="7"/>
      <c r="F24" s="7"/>
      <c r="G24" s="7" t="s">
        <v>46</v>
      </c>
      <c r="H24" s="7"/>
      <c r="I24" s="9"/>
      <c r="J24" s="7"/>
      <c r="K24" s="9"/>
      <c r="L24" s="7"/>
      <c r="M24" s="9"/>
      <c r="N24" s="7"/>
      <c r="O24" s="10"/>
      <c r="P24" s="33"/>
    </row>
    <row r="25" spans="1:16" ht="15.75" x14ac:dyDescent="0.25">
      <c r="A25" s="7"/>
      <c r="B25" s="7"/>
      <c r="C25" s="7"/>
      <c r="D25" s="7"/>
      <c r="E25" s="7"/>
      <c r="F25" s="7"/>
      <c r="G25" s="7"/>
      <c r="H25" s="7" t="s">
        <v>135</v>
      </c>
      <c r="I25" s="9">
        <v>105</v>
      </c>
      <c r="J25" s="7"/>
      <c r="K25" s="9">
        <v>2000</v>
      </c>
      <c r="L25" s="7"/>
      <c r="M25" s="9">
        <f>ROUND((I25-K25),5)</f>
        <v>-1895</v>
      </c>
      <c r="N25" s="7"/>
      <c r="O25" s="10">
        <f>ROUND(IF(K25=0, IF(I25=0, 0, 1), I25/K25),5)</f>
        <v>5.2499999999999998E-2</v>
      </c>
      <c r="P25" s="33"/>
    </row>
    <row r="26" spans="1:16" ht="15.75" x14ac:dyDescent="0.25">
      <c r="A26" s="7"/>
      <c r="B26" s="7"/>
      <c r="C26" s="7"/>
      <c r="D26" s="7"/>
      <c r="E26" s="7"/>
      <c r="F26" s="7"/>
      <c r="G26" s="7"/>
      <c r="H26" s="7" t="s">
        <v>255</v>
      </c>
      <c r="I26" s="9">
        <v>0</v>
      </c>
      <c r="J26" s="7"/>
      <c r="K26" s="9">
        <v>600</v>
      </c>
      <c r="L26" s="7"/>
      <c r="M26" s="9">
        <f>ROUND((I26-K26),5)</f>
        <v>-600</v>
      </c>
      <c r="N26" s="7"/>
      <c r="O26" s="10">
        <f>ROUND(IF(K26=0, IF(I26=0, 0, 1), I26/K26),5)</f>
        <v>0</v>
      </c>
      <c r="P26" s="33"/>
    </row>
    <row r="27" spans="1:16" ht="16.5" thickBot="1" x14ac:dyDescent="0.3">
      <c r="A27" s="7"/>
      <c r="B27" s="7"/>
      <c r="C27" s="7"/>
      <c r="D27" s="7"/>
      <c r="E27" s="7"/>
      <c r="F27" s="7"/>
      <c r="G27" s="7"/>
      <c r="H27" s="7" t="s">
        <v>155</v>
      </c>
      <c r="I27" s="11">
        <v>46</v>
      </c>
      <c r="J27" s="7"/>
      <c r="K27" s="11">
        <v>800</v>
      </c>
      <c r="L27" s="7"/>
      <c r="M27" s="11">
        <f>ROUND((I27-K27),5)</f>
        <v>-754</v>
      </c>
      <c r="N27" s="7"/>
      <c r="O27" s="12">
        <f>ROUND(IF(K27=0, IF(I27=0, 0, 1), I27/K27),5)</f>
        <v>5.7500000000000002E-2</v>
      </c>
      <c r="P27" s="33"/>
    </row>
    <row r="28" spans="1:16" ht="15.75" x14ac:dyDescent="0.25">
      <c r="A28" s="7"/>
      <c r="B28" s="7"/>
      <c r="C28" s="7"/>
      <c r="D28" s="7"/>
      <c r="E28" s="7"/>
      <c r="F28" s="7"/>
      <c r="G28" s="7" t="s">
        <v>47</v>
      </c>
      <c r="H28" s="7"/>
      <c r="I28" s="9">
        <f>ROUND(SUM(I24:I27),5)</f>
        <v>151</v>
      </c>
      <c r="J28" s="7"/>
      <c r="K28" s="9">
        <f>ROUND(SUM(K24:K27),5)</f>
        <v>3400</v>
      </c>
      <c r="L28" s="7"/>
      <c r="M28" s="9">
        <f>ROUND((I28-K28),5)</f>
        <v>-3249</v>
      </c>
      <c r="N28" s="7"/>
      <c r="O28" s="10">
        <f>ROUND(IF(K28=0, IF(I28=0, 0, 1), I28/K28),5)</f>
        <v>4.4409999999999998E-2</v>
      </c>
      <c r="P28" s="33"/>
    </row>
    <row r="29" spans="1:16" ht="30" customHeight="1" thickBot="1" x14ac:dyDescent="0.3">
      <c r="A29" s="7"/>
      <c r="B29" s="7"/>
      <c r="C29" s="7"/>
      <c r="D29" s="7"/>
      <c r="E29" s="7"/>
      <c r="F29" s="7"/>
      <c r="G29" s="7" t="s">
        <v>48</v>
      </c>
      <c r="H29" s="7"/>
      <c r="I29" s="11">
        <v>635</v>
      </c>
      <c r="J29" s="7"/>
      <c r="K29" s="11">
        <v>200</v>
      </c>
      <c r="L29" s="7"/>
      <c r="M29" s="11">
        <f>ROUND((I29-K29),5)</f>
        <v>435</v>
      </c>
      <c r="N29" s="7"/>
      <c r="O29" s="12">
        <f>ROUND(IF(K29=0, IF(I29=0, 0, 1), I29/K29),5)</f>
        <v>3.1749999999999998</v>
      </c>
      <c r="P29" s="33"/>
    </row>
    <row r="30" spans="1:16" ht="15.75" x14ac:dyDescent="0.25">
      <c r="A30" s="7"/>
      <c r="B30" s="7"/>
      <c r="C30" s="7"/>
      <c r="D30" s="7"/>
      <c r="E30" s="7"/>
      <c r="F30" s="7" t="s">
        <v>49</v>
      </c>
      <c r="G30" s="7"/>
      <c r="H30" s="7"/>
      <c r="I30" s="9">
        <f>ROUND(I23+SUM(I28:I29),5)</f>
        <v>786</v>
      </c>
      <c r="J30" s="7"/>
      <c r="K30" s="9">
        <f>ROUND(K23+SUM(K28:K29),5)</f>
        <v>3600</v>
      </c>
      <c r="L30" s="7"/>
      <c r="M30" s="9">
        <f>ROUND((I30-K30),5)</f>
        <v>-2814</v>
      </c>
      <c r="N30" s="7"/>
      <c r="O30" s="10">
        <f>ROUND(IF(K30=0, IF(I30=0, 0, 1), I30/K30),5)</f>
        <v>0.21833</v>
      </c>
      <c r="P30" s="33"/>
    </row>
    <row r="31" spans="1:16" ht="30" customHeight="1" x14ac:dyDescent="0.25">
      <c r="A31" s="7"/>
      <c r="B31" s="7"/>
      <c r="C31" s="7"/>
      <c r="D31" s="7"/>
      <c r="E31" s="7"/>
      <c r="F31" s="7" t="s">
        <v>50</v>
      </c>
      <c r="G31" s="7"/>
      <c r="H31" s="7"/>
      <c r="I31" s="9"/>
      <c r="J31" s="7"/>
      <c r="K31" s="9"/>
      <c r="L31" s="7"/>
      <c r="M31" s="9"/>
      <c r="N31" s="7"/>
      <c r="O31" s="10"/>
    </row>
    <row r="32" spans="1:16" ht="16.5" thickBot="1" x14ac:dyDescent="0.3">
      <c r="A32" s="7"/>
      <c r="B32" s="7"/>
      <c r="C32" s="7"/>
      <c r="D32" s="7"/>
      <c r="E32" s="7"/>
      <c r="F32" s="7"/>
      <c r="G32" s="7" t="s">
        <v>51</v>
      </c>
      <c r="H32" s="7"/>
      <c r="I32" s="13">
        <v>2200</v>
      </c>
      <c r="J32" s="7"/>
      <c r="K32" s="13">
        <v>2200</v>
      </c>
      <c r="L32" s="7"/>
      <c r="M32" s="13">
        <f>ROUND((I32-K32),5)</f>
        <v>0</v>
      </c>
      <c r="N32" s="7"/>
      <c r="O32" s="15">
        <f>ROUND(IF(K32=0, IF(I32=0, 0, 1), I32/K32),5)</f>
        <v>1</v>
      </c>
      <c r="P32" s="33"/>
    </row>
    <row r="33" spans="1:16" ht="16.5" thickBot="1" x14ac:dyDescent="0.3">
      <c r="A33" s="7"/>
      <c r="B33" s="7"/>
      <c r="C33" s="7"/>
      <c r="D33" s="7"/>
      <c r="E33" s="7"/>
      <c r="F33" s="7" t="s">
        <v>52</v>
      </c>
      <c r="G33" s="7"/>
      <c r="H33" s="7"/>
      <c r="I33" s="14">
        <f>ROUND(SUM(I31:I32),5)</f>
        <v>2200</v>
      </c>
      <c r="J33" s="7"/>
      <c r="K33" s="14">
        <f>ROUND(SUM(K31:K32),5)</f>
        <v>2200</v>
      </c>
      <c r="L33" s="7"/>
      <c r="M33" s="14">
        <f>ROUND((I33-K33),5)</f>
        <v>0</v>
      </c>
      <c r="N33" s="7"/>
      <c r="O33" s="16">
        <f>ROUND(IF(K33=0, IF(I33=0, 0, 1), I33/K33),5)</f>
        <v>1</v>
      </c>
      <c r="P33" s="33"/>
    </row>
    <row r="34" spans="1:16" ht="30" customHeight="1" x14ac:dyDescent="0.25">
      <c r="A34" s="7"/>
      <c r="B34" s="7"/>
      <c r="C34" s="7"/>
      <c r="D34" s="7"/>
      <c r="E34" s="7" t="s">
        <v>53</v>
      </c>
      <c r="F34" s="7"/>
      <c r="G34" s="7"/>
      <c r="H34" s="7"/>
      <c r="I34" s="9">
        <f>ROUND(I22+I30+I33,5)</f>
        <v>2986</v>
      </c>
      <c r="J34" s="7"/>
      <c r="K34" s="9">
        <f>ROUND(K22+K30+K33,5)</f>
        <v>5800</v>
      </c>
      <c r="L34" s="7"/>
      <c r="M34" s="9">
        <f>ROUND((I34-K34),5)</f>
        <v>-2814</v>
      </c>
      <c r="N34" s="7"/>
      <c r="O34" s="10">
        <f>ROUND(IF(K34=0, IF(I34=0, 0, 1), I34/K34),5)</f>
        <v>0.51483000000000001</v>
      </c>
      <c r="P34" s="33"/>
    </row>
    <row r="35" spans="1:16" ht="30" customHeight="1" x14ac:dyDescent="0.25">
      <c r="A35" s="7"/>
      <c r="B35" s="7"/>
      <c r="C35" s="7"/>
      <c r="D35" s="7"/>
      <c r="E35" s="7" t="s">
        <v>54</v>
      </c>
      <c r="F35" s="7"/>
      <c r="G35" s="7"/>
      <c r="H35" s="7"/>
      <c r="I35" s="9"/>
      <c r="J35" s="7"/>
      <c r="K35" s="9"/>
      <c r="L35" s="7"/>
      <c r="M35" s="9"/>
      <c r="N35" s="7"/>
      <c r="O35" s="10"/>
      <c r="P35" s="33"/>
    </row>
    <row r="36" spans="1:16" ht="31.5" thickBot="1" x14ac:dyDescent="0.3">
      <c r="A36" s="7"/>
      <c r="B36" s="7"/>
      <c r="C36" s="7"/>
      <c r="D36" s="7"/>
      <c r="E36" s="7"/>
      <c r="F36" s="7" t="s">
        <v>55</v>
      </c>
      <c r="G36" s="7"/>
      <c r="H36" s="7"/>
      <c r="I36" s="13">
        <v>10600</v>
      </c>
      <c r="J36" s="7"/>
      <c r="K36" s="13">
        <v>26000</v>
      </c>
      <c r="L36" s="7"/>
      <c r="M36" s="13">
        <f>ROUND((I36-K36),5)</f>
        <v>-15400</v>
      </c>
      <c r="N36" s="7"/>
      <c r="O36" s="15">
        <f>ROUND(IF(K36=0, IF(I36=0, 0, 1), I36/K36),5)</f>
        <v>0.40769</v>
      </c>
      <c r="P36" s="33" t="s">
        <v>236</v>
      </c>
    </row>
    <row r="37" spans="1:16" ht="16.5" thickBot="1" x14ac:dyDescent="0.3">
      <c r="A37" s="7"/>
      <c r="B37" s="7"/>
      <c r="C37" s="7"/>
      <c r="D37" s="7"/>
      <c r="E37" s="7" t="s">
        <v>56</v>
      </c>
      <c r="F37" s="7"/>
      <c r="G37" s="7"/>
      <c r="H37" s="7"/>
      <c r="I37" s="17">
        <f>ROUND(SUM(I35:I36),5)</f>
        <v>10600</v>
      </c>
      <c r="J37" s="7"/>
      <c r="K37" s="17">
        <f>ROUND(SUM(K35:K36),5)</f>
        <v>26000</v>
      </c>
      <c r="L37" s="7"/>
      <c r="M37" s="17">
        <f>ROUND((I37-K37),5)</f>
        <v>-15400</v>
      </c>
      <c r="N37" s="7"/>
      <c r="O37" s="18">
        <f>ROUND(IF(K37=0, IF(I37=0, 0, 1), I37/K37),5)</f>
        <v>0.40769</v>
      </c>
      <c r="P37" s="33"/>
    </row>
    <row r="38" spans="1:16" ht="30" customHeight="1" thickBot="1" x14ac:dyDescent="0.3">
      <c r="A38" s="7"/>
      <c r="B38" s="7"/>
      <c r="C38" s="7"/>
      <c r="D38" s="7" t="s">
        <v>58</v>
      </c>
      <c r="E38" s="7"/>
      <c r="F38" s="7"/>
      <c r="G38" s="7"/>
      <c r="H38" s="7"/>
      <c r="I38" s="14">
        <f>ROUND(I7+I11+I21+I34+I37,5)</f>
        <v>586918</v>
      </c>
      <c r="J38" s="7"/>
      <c r="K38" s="14">
        <f>ROUND(K7+K11+K21+K34+K37,5)</f>
        <v>568620</v>
      </c>
      <c r="L38" s="7"/>
      <c r="M38" s="14">
        <f>ROUND((I38-K38),5)</f>
        <v>18298</v>
      </c>
      <c r="N38" s="7"/>
      <c r="O38" s="16">
        <f>ROUND(IF(K38=0, IF(I38=0, 0, 1), I38/K38),5)</f>
        <v>1.0321800000000001</v>
      </c>
      <c r="P38" s="33"/>
    </row>
    <row r="39" spans="1:16" ht="30" customHeight="1" x14ac:dyDescent="0.25">
      <c r="A39" s="7"/>
      <c r="B39" s="7"/>
      <c r="C39" s="7" t="s">
        <v>59</v>
      </c>
      <c r="D39" s="7"/>
      <c r="E39" s="7"/>
      <c r="F39" s="7"/>
      <c r="G39" s="7"/>
      <c r="H39" s="7"/>
      <c r="I39" s="9">
        <f>I38</f>
        <v>586918</v>
      </c>
      <c r="J39" s="7"/>
      <c r="K39" s="9">
        <f>K38</f>
        <v>568620</v>
      </c>
      <c r="L39" s="7"/>
      <c r="M39" s="9">
        <f>ROUND((I39-K39),5)</f>
        <v>18298</v>
      </c>
      <c r="N39" s="7"/>
      <c r="O39" s="10">
        <f>ROUND(IF(K39=0, IF(I39=0, 0, 1), I39/K39),5)</f>
        <v>1.0321800000000001</v>
      </c>
      <c r="P39" s="33"/>
    </row>
    <row r="40" spans="1:16" ht="30" customHeight="1" x14ac:dyDescent="0.25">
      <c r="A40" s="7"/>
      <c r="B40" s="7"/>
      <c r="C40" s="7"/>
      <c r="D40" s="7" t="s">
        <v>60</v>
      </c>
      <c r="E40" s="7"/>
      <c r="F40" s="7"/>
      <c r="G40" s="7"/>
      <c r="H40" s="7"/>
      <c r="I40" s="9"/>
      <c r="J40" s="7"/>
      <c r="K40" s="9"/>
      <c r="L40" s="7"/>
      <c r="M40" s="9"/>
      <c r="N40" s="7"/>
      <c r="O40" s="10"/>
      <c r="P40" s="33"/>
    </row>
    <row r="41" spans="1:16" ht="15.75" x14ac:dyDescent="0.25">
      <c r="A41" s="7"/>
      <c r="B41" s="7"/>
      <c r="C41" s="7"/>
      <c r="D41" s="7"/>
      <c r="E41" s="7" t="s">
        <v>61</v>
      </c>
      <c r="F41" s="7"/>
      <c r="G41" s="7"/>
      <c r="H41" s="7"/>
      <c r="I41" s="9">
        <v>1009</v>
      </c>
      <c r="J41" s="7"/>
      <c r="K41" s="9">
        <v>750</v>
      </c>
      <c r="L41" s="7"/>
      <c r="M41" s="9">
        <f>ROUND((I41-K41),5)</f>
        <v>259</v>
      </c>
      <c r="N41" s="7"/>
      <c r="O41" s="10">
        <f>ROUND(IF(K41=0, IF(I41=0, 0, 1), I41/K41),5)</f>
        <v>1.3453299999999999</v>
      </c>
      <c r="P41" s="33"/>
    </row>
    <row r="42" spans="1:16" ht="15.75" x14ac:dyDescent="0.25">
      <c r="A42" s="7"/>
      <c r="B42" s="7"/>
      <c r="C42" s="7"/>
      <c r="D42" s="7"/>
      <c r="E42" s="7" t="s">
        <v>62</v>
      </c>
      <c r="F42" s="7"/>
      <c r="G42" s="7"/>
      <c r="H42" s="7"/>
      <c r="I42" s="9">
        <v>4503</v>
      </c>
      <c r="J42" s="7"/>
      <c r="K42" s="9">
        <v>2900</v>
      </c>
      <c r="L42" s="7"/>
      <c r="M42" s="9">
        <f>ROUND((I42-K42),5)</f>
        <v>1603</v>
      </c>
      <c r="N42" s="7"/>
      <c r="O42" s="10">
        <f>ROUND(IF(K42=0, IF(I42=0, 0, 1), I42/K42),5)</f>
        <v>1.5527599999999999</v>
      </c>
      <c r="P42" s="33"/>
    </row>
    <row r="43" spans="1:16" ht="15.75" x14ac:dyDescent="0.25">
      <c r="A43" s="7"/>
      <c r="B43" s="7"/>
      <c r="C43" s="7"/>
      <c r="D43" s="7"/>
      <c r="E43" s="7" t="s">
        <v>63</v>
      </c>
      <c r="F43" s="7"/>
      <c r="G43" s="7"/>
      <c r="H43" s="7"/>
      <c r="I43" s="9">
        <v>4419</v>
      </c>
      <c r="J43" s="7"/>
      <c r="K43" s="9">
        <v>4400</v>
      </c>
      <c r="L43" s="7"/>
      <c r="M43" s="9">
        <f>ROUND((I43-K43),5)</f>
        <v>19</v>
      </c>
      <c r="N43" s="7"/>
      <c r="O43" s="10">
        <f>ROUND(IF(K43=0, IF(I43=0, 0, 1), I43/K43),5)</f>
        <v>1.0043200000000001</v>
      </c>
      <c r="P43" s="33"/>
    </row>
    <row r="44" spans="1:16" ht="15.75" x14ac:dyDescent="0.25">
      <c r="A44" s="7"/>
      <c r="B44" s="7"/>
      <c r="C44" s="7"/>
      <c r="D44" s="7"/>
      <c r="E44" s="7" t="s">
        <v>64</v>
      </c>
      <c r="F44" s="7"/>
      <c r="G44" s="7"/>
      <c r="H44" s="7"/>
      <c r="I44" s="9"/>
      <c r="J44" s="7"/>
      <c r="K44" s="9"/>
      <c r="L44" s="7"/>
      <c r="M44" s="9"/>
      <c r="N44" s="7"/>
      <c r="O44" s="10"/>
      <c r="P44" s="33"/>
    </row>
    <row r="45" spans="1:16" ht="16.5" thickBot="1" x14ac:dyDescent="0.3">
      <c r="A45" s="7"/>
      <c r="B45" s="7"/>
      <c r="C45" s="7"/>
      <c r="D45" s="7"/>
      <c r="E45" s="7"/>
      <c r="F45" s="7" t="s">
        <v>65</v>
      </c>
      <c r="G45" s="7"/>
      <c r="H45" s="7"/>
      <c r="I45" s="11">
        <v>22911</v>
      </c>
      <c r="J45" s="7"/>
      <c r="K45" s="11">
        <v>30000</v>
      </c>
      <c r="L45" s="7"/>
      <c r="M45" s="11">
        <f>ROUND((I45-K45),5)</f>
        <v>-7089</v>
      </c>
      <c r="N45" s="7"/>
      <c r="O45" s="12">
        <f>ROUND(IF(K45=0, IF(I45=0, 0, 1), I45/K45),5)</f>
        <v>0.76370000000000005</v>
      </c>
      <c r="P45" s="33"/>
    </row>
    <row r="46" spans="1:16" ht="15.75" x14ac:dyDescent="0.25">
      <c r="A46" s="7"/>
      <c r="B46" s="7"/>
      <c r="C46" s="7"/>
      <c r="D46" s="7"/>
      <c r="E46" s="7" t="s">
        <v>66</v>
      </c>
      <c r="F46" s="7"/>
      <c r="G46" s="7"/>
      <c r="H46" s="7"/>
      <c r="I46" s="9">
        <f>ROUND(SUM(I44:I45),5)</f>
        <v>22911</v>
      </c>
      <c r="J46" s="7"/>
      <c r="K46" s="9">
        <f>ROUND(SUM(K44:K45),5)</f>
        <v>30000</v>
      </c>
      <c r="L46" s="7"/>
      <c r="M46" s="9">
        <f>ROUND((I46-K46),5)</f>
        <v>-7089</v>
      </c>
      <c r="N46" s="7"/>
      <c r="O46" s="10">
        <f>ROUND(IF(K46=0, IF(I46=0, 0, 1), I46/K46),5)</f>
        <v>0.76370000000000005</v>
      </c>
    </row>
    <row r="47" spans="1:16" ht="30" customHeight="1" x14ac:dyDescent="0.25">
      <c r="A47" s="7"/>
      <c r="B47" s="7"/>
      <c r="C47" s="7"/>
      <c r="D47" s="7"/>
      <c r="E47" s="7" t="s">
        <v>67</v>
      </c>
      <c r="F47" s="7"/>
      <c r="G47" s="7"/>
      <c r="H47" s="7"/>
      <c r="I47" s="9"/>
      <c r="J47" s="7"/>
      <c r="K47" s="9"/>
      <c r="L47" s="7"/>
      <c r="M47" s="9"/>
      <c r="N47" s="7"/>
      <c r="O47" s="10"/>
      <c r="P47" s="33"/>
    </row>
    <row r="48" spans="1:16" ht="16.5" thickBot="1" x14ac:dyDescent="0.3">
      <c r="A48" s="7"/>
      <c r="B48" s="7"/>
      <c r="C48" s="7"/>
      <c r="D48" s="7"/>
      <c r="E48" s="7"/>
      <c r="F48" s="7" t="s">
        <v>68</v>
      </c>
      <c r="G48" s="7"/>
      <c r="H48" s="7"/>
      <c r="I48" s="11">
        <v>1389</v>
      </c>
      <c r="J48" s="7"/>
      <c r="K48" s="11">
        <v>1380</v>
      </c>
      <c r="L48" s="7"/>
      <c r="M48" s="11">
        <f>ROUND((I48-K48),5)</f>
        <v>9</v>
      </c>
      <c r="N48" s="7"/>
      <c r="O48" s="12">
        <f>ROUND(IF(K48=0, IF(I48=0, 0, 1), I48/K48),5)</f>
        <v>1.0065200000000001</v>
      </c>
      <c r="P48" s="33"/>
    </row>
    <row r="49" spans="1:16" ht="15.75" x14ac:dyDescent="0.25">
      <c r="A49" s="7"/>
      <c r="B49" s="7"/>
      <c r="C49" s="7"/>
      <c r="D49" s="7"/>
      <c r="E49" s="7" t="s">
        <v>69</v>
      </c>
      <c r="F49" s="7"/>
      <c r="G49" s="7"/>
      <c r="H49" s="7"/>
      <c r="I49" s="9">
        <f>ROUND(SUM(I47:I48),5)</f>
        <v>1389</v>
      </c>
      <c r="J49" s="7"/>
      <c r="K49" s="9">
        <f>ROUND(SUM(K47:K48),5)</f>
        <v>1380</v>
      </c>
      <c r="L49" s="7"/>
      <c r="M49" s="9">
        <f>ROUND((I49-K49),5)</f>
        <v>9</v>
      </c>
      <c r="N49" s="7"/>
      <c r="O49" s="10">
        <f>ROUND(IF(K49=0, IF(I49=0, 0, 1), I49/K49),5)</f>
        <v>1.0065200000000001</v>
      </c>
      <c r="P49" s="33"/>
    </row>
    <row r="50" spans="1:16" ht="30" customHeight="1" x14ac:dyDescent="0.25">
      <c r="A50" s="7"/>
      <c r="B50" s="7"/>
      <c r="C50" s="7"/>
      <c r="D50" s="7"/>
      <c r="E50" s="7" t="s">
        <v>70</v>
      </c>
      <c r="F50" s="7"/>
      <c r="G50" s="7"/>
      <c r="H50" s="7"/>
      <c r="I50" s="9"/>
      <c r="J50" s="7"/>
      <c r="K50" s="9"/>
      <c r="L50" s="7"/>
      <c r="M50" s="9"/>
      <c r="N50" s="7"/>
      <c r="O50" s="10"/>
      <c r="P50" s="33"/>
    </row>
    <row r="51" spans="1:16" ht="30.75" x14ac:dyDescent="0.25">
      <c r="A51" s="7"/>
      <c r="B51" s="7"/>
      <c r="C51" s="7"/>
      <c r="D51" s="7"/>
      <c r="E51" s="7"/>
      <c r="F51" s="7" t="s">
        <v>71</v>
      </c>
      <c r="G51" s="7"/>
      <c r="H51" s="7"/>
      <c r="I51" s="9">
        <v>7634</v>
      </c>
      <c r="J51" s="7"/>
      <c r="K51" s="9">
        <v>13600</v>
      </c>
      <c r="L51" s="7"/>
      <c r="M51" s="9">
        <f>ROUND((I51-K51),5)</f>
        <v>-5966</v>
      </c>
      <c r="N51" s="7"/>
      <c r="O51" s="10">
        <f>ROUND(IF(K51=0, IF(I51=0, 0, 1), I51/K51),5)</f>
        <v>0.56132000000000004</v>
      </c>
      <c r="P51" s="33" t="s">
        <v>230</v>
      </c>
    </row>
    <row r="52" spans="1:16" ht="16.5" thickBot="1" x14ac:dyDescent="0.3">
      <c r="A52" s="7"/>
      <c r="B52" s="7"/>
      <c r="C52" s="7"/>
      <c r="D52" s="7"/>
      <c r="E52" s="7"/>
      <c r="F52" s="7" t="s">
        <v>72</v>
      </c>
      <c r="G52" s="7"/>
      <c r="H52" s="7"/>
      <c r="I52" s="11">
        <v>2568</v>
      </c>
      <c r="J52" s="7"/>
      <c r="K52" s="11">
        <v>3760</v>
      </c>
      <c r="L52" s="7"/>
      <c r="M52" s="11">
        <f>ROUND((I52-K52),5)</f>
        <v>-1192</v>
      </c>
      <c r="N52" s="7"/>
      <c r="O52" s="12">
        <f>ROUND(IF(K52=0, IF(I52=0, 0, 1), I52/K52),5)</f>
        <v>0.68298000000000003</v>
      </c>
      <c r="P52" s="33"/>
    </row>
    <row r="53" spans="1:16" ht="15.75" x14ac:dyDescent="0.25">
      <c r="A53" s="7"/>
      <c r="B53" s="7"/>
      <c r="C53" s="7"/>
      <c r="D53" s="7"/>
      <c r="E53" s="7" t="s">
        <v>73</v>
      </c>
      <c r="F53" s="7"/>
      <c r="G53" s="7"/>
      <c r="H53" s="7"/>
      <c r="I53" s="9">
        <f>ROUND(SUM(I50:I52),5)</f>
        <v>10202</v>
      </c>
      <c r="J53" s="7"/>
      <c r="K53" s="9">
        <f>ROUND(SUM(K50:K52),5)</f>
        <v>17360</v>
      </c>
      <c r="L53" s="7"/>
      <c r="M53" s="9">
        <f>ROUND((I53-K53),5)</f>
        <v>-7158</v>
      </c>
      <c r="N53" s="7"/>
      <c r="O53" s="10">
        <f>ROUND(IF(K53=0, IF(I53=0, 0, 1), I53/K53),5)</f>
        <v>0.58767000000000003</v>
      </c>
      <c r="P53" s="33"/>
    </row>
    <row r="54" spans="1:16" ht="30" customHeight="1" x14ac:dyDescent="0.25">
      <c r="A54" s="7"/>
      <c r="B54" s="7"/>
      <c r="C54" s="7"/>
      <c r="D54" s="7"/>
      <c r="E54" s="7" t="s">
        <v>74</v>
      </c>
      <c r="F54" s="7"/>
      <c r="G54" s="7"/>
      <c r="H54" s="7"/>
      <c r="I54" s="9"/>
      <c r="J54" s="7"/>
      <c r="K54" s="9"/>
      <c r="L54" s="7"/>
      <c r="M54" s="9"/>
      <c r="N54" s="7"/>
      <c r="O54" s="10"/>
      <c r="P54" s="33"/>
    </row>
    <row r="55" spans="1:16" ht="15.75" x14ac:dyDescent="0.25">
      <c r="A55" s="7"/>
      <c r="B55" s="7"/>
      <c r="C55" s="7"/>
      <c r="D55" s="7"/>
      <c r="E55" s="7"/>
      <c r="F55" s="7" t="s">
        <v>152</v>
      </c>
      <c r="G55" s="7"/>
      <c r="H55" s="7"/>
      <c r="I55" s="9">
        <v>5305</v>
      </c>
      <c r="J55" s="7"/>
      <c r="K55" s="9">
        <v>5020</v>
      </c>
      <c r="L55" s="7"/>
      <c r="M55" s="9">
        <f>ROUND((I55-K55),5)</f>
        <v>285</v>
      </c>
      <c r="N55" s="7"/>
      <c r="O55" s="10">
        <f>ROUND(IF(K55=0, IF(I55=0, 0, 1), I55/K55),5)</f>
        <v>1.05677</v>
      </c>
      <c r="P55" s="33"/>
    </row>
    <row r="56" spans="1:16" ht="15.75" x14ac:dyDescent="0.25">
      <c r="A56" s="7"/>
      <c r="B56" s="7"/>
      <c r="C56" s="7"/>
      <c r="D56" s="7"/>
      <c r="E56" s="7"/>
      <c r="F56" s="7" t="s">
        <v>153</v>
      </c>
      <c r="G56" s="7"/>
      <c r="H56" s="7"/>
      <c r="I56" s="9">
        <v>365</v>
      </c>
      <c r="J56" s="7"/>
      <c r="K56" s="9"/>
      <c r="L56" s="7"/>
      <c r="M56" s="9">
        <f>ROUND((I56-K56),5)</f>
        <v>365</v>
      </c>
      <c r="N56" s="7"/>
      <c r="O56" s="10">
        <f>ROUND(IF(K56=0, IF(I56=0, 0, 1), I56/K56),5)</f>
        <v>1</v>
      </c>
      <c r="P56" s="33"/>
    </row>
    <row r="57" spans="1:16" ht="15.75" x14ac:dyDescent="0.25">
      <c r="A57" s="7"/>
      <c r="B57" s="7"/>
      <c r="C57" s="7"/>
      <c r="D57" s="7"/>
      <c r="E57" s="7"/>
      <c r="F57" s="7" t="s">
        <v>75</v>
      </c>
      <c r="G57" s="7"/>
      <c r="H57" s="7"/>
      <c r="I57" s="9">
        <v>200</v>
      </c>
      <c r="J57" s="7"/>
      <c r="K57" s="9">
        <v>2400</v>
      </c>
      <c r="L57" s="7"/>
      <c r="M57" s="9">
        <f>ROUND((I57-K57),5)</f>
        <v>-2200</v>
      </c>
      <c r="N57" s="7"/>
      <c r="O57" s="10">
        <f>ROUND(IF(K57=0, IF(I57=0, 0, 1), I57/K57),5)</f>
        <v>8.3330000000000001E-2</v>
      </c>
      <c r="P57" s="33"/>
    </row>
    <row r="58" spans="1:16" ht="15.75" x14ac:dyDescent="0.25">
      <c r="A58" s="7"/>
      <c r="B58" s="7"/>
      <c r="C58" s="7"/>
      <c r="D58" s="7"/>
      <c r="E58" s="7"/>
      <c r="F58" s="7" t="s">
        <v>76</v>
      </c>
      <c r="G58" s="7"/>
      <c r="H58" s="7"/>
      <c r="I58" s="9">
        <v>4895</v>
      </c>
      <c r="J58" s="7"/>
      <c r="K58" s="9">
        <v>4160</v>
      </c>
      <c r="L58" s="7"/>
      <c r="M58" s="9">
        <f>ROUND((I58-K58),5)</f>
        <v>735</v>
      </c>
      <c r="N58" s="7"/>
      <c r="O58" s="10">
        <f>ROUND(IF(K58=0, IF(I58=0, 0, 1), I58/K58),5)</f>
        <v>1.1766799999999999</v>
      </c>
      <c r="P58" s="33"/>
    </row>
    <row r="59" spans="1:16" ht="15.75" x14ac:dyDescent="0.25">
      <c r="A59" s="7"/>
      <c r="B59" s="7"/>
      <c r="C59" s="7"/>
      <c r="D59" s="7"/>
      <c r="E59" s="7"/>
      <c r="F59" s="7" t="s">
        <v>77</v>
      </c>
      <c r="G59" s="7"/>
      <c r="H59" s="7"/>
      <c r="I59" s="9">
        <v>3389</v>
      </c>
      <c r="J59" s="7"/>
      <c r="K59" s="9">
        <v>3360</v>
      </c>
      <c r="L59" s="7"/>
      <c r="M59" s="9">
        <f>ROUND((I59-K59),5)</f>
        <v>29</v>
      </c>
      <c r="N59" s="7"/>
      <c r="O59" s="10">
        <f>ROUND(IF(K59=0, IF(I59=0, 0, 1), I59/K59),5)</f>
        <v>1.0086299999999999</v>
      </c>
      <c r="P59" s="33"/>
    </row>
    <row r="60" spans="1:16" ht="15.75" x14ac:dyDescent="0.25">
      <c r="A60" s="7"/>
      <c r="B60" s="7"/>
      <c r="C60" s="7"/>
      <c r="D60" s="7"/>
      <c r="E60" s="7"/>
      <c r="F60" s="7" t="s">
        <v>78</v>
      </c>
      <c r="G60" s="7"/>
      <c r="H60" s="7"/>
      <c r="I60" s="9">
        <v>601</v>
      </c>
      <c r="J60" s="7"/>
      <c r="K60" s="9">
        <v>1360</v>
      </c>
      <c r="L60" s="7"/>
      <c r="M60" s="9">
        <f>ROUND((I60-K60),5)</f>
        <v>-759</v>
      </c>
      <c r="N60" s="7"/>
      <c r="O60" s="10">
        <f>ROUND(IF(K60=0, IF(I60=0, 0, 1), I60/K60),5)</f>
        <v>0.44191000000000003</v>
      </c>
      <c r="P60" s="33"/>
    </row>
    <row r="61" spans="1:16" ht="15.75" x14ac:dyDescent="0.25">
      <c r="A61" s="7"/>
      <c r="B61" s="7"/>
      <c r="C61" s="7"/>
      <c r="D61" s="7"/>
      <c r="E61" s="7"/>
      <c r="F61" s="7" t="s">
        <v>79</v>
      </c>
      <c r="G61" s="7"/>
      <c r="H61" s="7"/>
      <c r="I61" s="9">
        <v>137</v>
      </c>
      <c r="J61" s="7"/>
      <c r="K61" s="9">
        <v>140</v>
      </c>
      <c r="L61" s="7"/>
      <c r="M61" s="9">
        <f>ROUND((I61-K61),5)</f>
        <v>-3</v>
      </c>
      <c r="N61" s="7"/>
      <c r="O61" s="10">
        <f>ROUND(IF(K61=0, IF(I61=0, 0, 1), I61/K61),5)</f>
        <v>0.97857000000000005</v>
      </c>
      <c r="P61" s="33"/>
    </row>
    <row r="62" spans="1:16" ht="15.75" x14ac:dyDescent="0.25">
      <c r="A62" s="7"/>
      <c r="B62" s="7"/>
      <c r="C62" s="7"/>
      <c r="D62" s="7"/>
      <c r="E62" s="7"/>
      <c r="F62" s="7" t="s">
        <v>136</v>
      </c>
      <c r="G62" s="7"/>
      <c r="H62" s="7"/>
      <c r="I62" s="9">
        <v>0</v>
      </c>
      <c r="J62" s="7"/>
      <c r="K62" s="9">
        <v>350</v>
      </c>
      <c r="L62" s="7"/>
      <c r="M62" s="9">
        <f>ROUND((I62-K62),5)</f>
        <v>-350</v>
      </c>
      <c r="N62" s="7"/>
      <c r="O62" s="10">
        <f>ROUND(IF(K62=0, IF(I62=0, 0, 1), I62/K62),5)</f>
        <v>0</v>
      </c>
      <c r="P62" s="33"/>
    </row>
    <row r="63" spans="1:16" ht="15.75" x14ac:dyDescent="0.25">
      <c r="A63" s="7"/>
      <c r="B63" s="7"/>
      <c r="C63" s="7"/>
      <c r="D63" s="7"/>
      <c r="E63" s="7"/>
      <c r="F63" s="7" t="s">
        <v>137</v>
      </c>
      <c r="G63" s="7"/>
      <c r="H63" s="7"/>
      <c r="I63" s="9">
        <v>740</v>
      </c>
      <c r="J63" s="7"/>
      <c r="K63" s="9">
        <v>500</v>
      </c>
      <c r="L63" s="7"/>
      <c r="M63" s="9">
        <f>ROUND((I63-K63),5)</f>
        <v>240</v>
      </c>
      <c r="N63" s="7"/>
      <c r="O63" s="10">
        <f>ROUND(IF(K63=0, IF(I63=0, 0, 1), I63/K63),5)</f>
        <v>1.48</v>
      </c>
      <c r="P63" s="33"/>
    </row>
    <row r="64" spans="1:16" ht="16.5" thickBot="1" x14ac:dyDescent="0.3">
      <c r="A64" s="7"/>
      <c r="B64" s="7"/>
      <c r="C64" s="7"/>
      <c r="D64" s="7"/>
      <c r="E64" s="7"/>
      <c r="F64" s="7" t="s">
        <v>138</v>
      </c>
      <c r="G64" s="7"/>
      <c r="H64" s="7"/>
      <c r="I64" s="11">
        <v>5250</v>
      </c>
      <c r="J64" s="7"/>
      <c r="K64" s="11">
        <v>5000</v>
      </c>
      <c r="L64" s="7"/>
      <c r="M64" s="11">
        <f>ROUND((I64-K64),5)</f>
        <v>250</v>
      </c>
      <c r="N64" s="7"/>
      <c r="O64" s="12">
        <f>ROUND(IF(K64=0, IF(I64=0, 0, 1), I64/K64),5)</f>
        <v>1.05</v>
      </c>
    </row>
    <row r="65" spans="1:16" ht="15.75" x14ac:dyDescent="0.25">
      <c r="A65" s="7"/>
      <c r="B65" s="7"/>
      <c r="C65" s="7"/>
      <c r="D65" s="7"/>
      <c r="E65" s="7" t="s">
        <v>80</v>
      </c>
      <c r="F65" s="7"/>
      <c r="G65" s="7"/>
      <c r="H65" s="7"/>
      <c r="I65" s="9">
        <f>ROUND(SUM(I54:I64),5)</f>
        <v>20882</v>
      </c>
      <c r="J65" s="7"/>
      <c r="K65" s="9">
        <f>ROUND(SUM(K54:K64),5)</f>
        <v>22290</v>
      </c>
      <c r="L65" s="7"/>
      <c r="M65" s="9">
        <f>ROUND((I65-K65),5)</f>
        <v>-1408</v>
      </c>
      <c r="N65" s="7"/>
      <c r="O65" s="10">
        <f>ROUND(IF(K65=0, IF(I65=0, 0, 1), I65/K65),5)</f>
        <v>0.93683000000000005</v>
      </c>
      <c r="P65" s="33"/>
    </row>
    <row r="66" spans="1:16" ht="30" customHeight="1" x14ac:dyDescent="0.25">
      <c r="A66" s="7"/>
      <c r="B66" s="7"/>
      <c r="C66" s="7"/>
      <c r="D66" s="7"/>
      <c r="E66" s="7" t="s">
        <v>81</v>
      </c>
      <c r="F66" s="7"/>
      <c r="G66" s="7"/>
      <c r="H66" s="7"/>
      <c r="I66" s="9"/>
      <c r="J66" s="7"/>
      <c r="K66" s="9"/>
      <c r="L66" s="7"/>
      <c r="M66" s="9"/>
      <c r="N66" s="7"/>
      <c r="O66" s="10"/>
      <c r="P66" s="33"/>
    </row>
    <row r="67" spans="1:16" ht="30.75" x14ac:dyDescent="0.25">
      <c r="A67" s="7"/>
      <c r="B67" s="7"/>
      <c r="C67" s="7"/>
      <c r="D67" s="7"/>
      <c r="E67" s="7"/>
      <c r="F67" s="7" t="s">
        <v>82</v>
      </c>
      <c r="G67" s="7"/>
      <c r="H67" s="7"/>
      <c r="I67" s="9">
        <v>182846</v>
      </c>
      <c r="J67" s="7"/>
      <c r="K67" s="9">
        <v>220000</v>
      </c>
      <c r="L67" s="7"/>
      <c r="M67" s="9">
        <f>ROUND((I67-K67),5)</f>
        <v>-37154</v>
      </c>
      <c r="N67" s="7"/>
      <c r="O67" s="10">
        <f>ROUND(IF(K67=0, IF(I67=0, 0, 1), I67/K67),5)</f>
        <v>0.83111999999999997</v>
      </c>
      <c r="P67" s="33" t="s">
        <v>273</v>
      </c>
    </row>
    <row r="68" spans="1:16" ht="15.75" x14ac:dyDescent="0.25">
      <c r="A68" s="7"/>
      <c r="B68" s="7"/>
      <c r="C68" s="7"/>
      <c r="D68" s="7"/>
      <c r="E68" s="7"/>
      <c r="F68" s="7" t="s">
        <v>83</v>
      </c>
      <c r="G68" s="7"/>
      <c r="H68" s="7"/>
      <c r="I68" s="9"/>
      <c r="J68" s="7"/>
      <c r="K68" s="9"/>
      <c r="L68" s="7"/>
      <c r="M68" s="9"/>
      <c r="N68" s="7"/>
      <c r="O68" s="10"/>
      <c r="P68" s="33"/>
    </row>
    <row r="69" spans="1:16" ht="30.75" x14ac:dyDescent="0.25">
      <c r="A69" s="7"/>
      <c r="B69" s="7"/>
      <c r="C69" s="7"/>
      <c r="D69" s="7"/>
      <c r="E69" s="7"/>
      <c r="F69" s="7"/>
      <c r="G69" s="7" t="s">
        <v>84</v>
      </c>
      <c r="H69" s="7"/>
      <c r="I69" s="9">
        <v>7340</v>
      </c>
      <c r="J69" s="7"/>
      <c r="K69" s="9">
        <v>0</v>
      </c>
      <c r="L69" s="7"/>
      <c r="M69" s="9">
        <f>ROUND((I69-K69),5)</f>
        <v>7340</v>
      </c>
      <c r="N69" s="7"/>
      <c r="O69" s="10">
        <f>ROUND(IF(K69=0, IF(I69=0, 0, 1), I69/K69),5)</f>
        <v>1</v>
      </c>
      <c r="P69" s="33" t="s">
        <v>231</v>
      </c>
    </row>
    <row r="70" spans="1:16" ht="15.75" x14ac:dyDescent="0.25">
      <c r="A70" s="7"/>
      <c r="B70" s="7"/>
      <c r="C70" s="7"/>
      <c r="D70" s="7"/>
      <c r="E70" s="7"/>
      <c r="F70" s="7"/>
      <c r="G70" s="7" t="s">
        <v>85</v>
      </c>
      <c r="H70" s="7"/>
      <c r="I70" s="9">
        <v>17965</v>
      </c>
      <c r="J70" s="7"/>
      <c r="K70" s="9">
        <v>21000</v>
      </c>
      <c r="L70" s="7"/>
      <c r="M70" s="9">
        <f>ROUND((I70-K70),5)</f>
        <v>-3035</v>
      </c>
      <c r="N70" s="7"/>
      <c r="O70" s="10">
        <f>ROUND(IF(K70=0, IF(I70=0, 0, 1), I70/K70),5)</f>
        <v>0.85548000000000002</v>
      </c>
      <c r="P70" s="33"/>
    </row>
    <row r="71" spans="1:16" ht="15.75" x14ac:dyDescent="0.25">
      <c r="A71" s="7"/>
      <c r="B71" s="7"/>
      <c r="C71" s="7"/>
      <c r="D71" s="7"/>
      <c r="E71" s="7"/>
      <c r="F71" s="7"/>
      <c r="G71" s="7" t="s">
        <v>86</v>
      </c>
      <c r="H71" s="7"/>
      <c r="I71" s="9">
        <v>2859</v>
      </c>
      <c r="J71" s="7"/>
      <c r="K71" s="9">
        <v>3360</v>
      </c>
      <c r="L71" s="7"/>
      <c r="M71" s="9">
        <f>ROUND((I71-K71),5)</f>
        <v>-501</v>
      </c>
      <c r="N71" s="7"/>
      <c r="O71" s="10">
        <f>ROUND(IF(K71=0, IF(I71=0, 0, 1), I71/K71),5)</f>
        <v>0.85089000000000004</v>
      </c>
      <c r="P71" s="33"/>
    </row>
    <row r="72" spans="1:16" ht="15.75" x14ac:dyDescent="0.25">
      <c r="A72" s="7"/>
      <c r="B72" s="7"/>
      <c r="C72" s="7"/>
      <c r="D72" s="7"/>
      <c r="E72" s="7"/>
      <c r="F72" s="7"/>
      <c r="G72" s="7" t="s">
        <v>87</v>
      </c>
      <c r="H72" s="7"/>
      <c r="I72" s="9">
        <v>5686</v>
      </c>
      <c r="J72" s="7"/>
      <c r="K72" s="9">
        <v>9600</v>
      </c>
      <c r="L72" s="7"/>
      <c r="M72" s="9">
        <f>ROUND((I72-K72),5)</f>
        <v>-3914</v>
      </c>
      <c r="N72" s="7"/>
      <c r="O72" s="10">
        <f>ROUND(IF(K72=0, IF(I72=0, 0, 1), I72/K72),5)</f>
        <v>0.59228999999999998</v>
      </c>
      <c r="P72" s="33"/>
    </row>
    <row r="73" spans="1:16" ht="15.75" x14ac:dyDescent="0.25">
      <c r="A73" s="7"/>
      <c r="B73" s="7"/>
      <c r="C73" s="7"/>
      <c r="D73" s="7"/>
      <c r="E73" s="7"/>
      <c r="F73" s="7"/>
      <c r="G73" s="7" t="s">
        <v>139</v>
      </c>
      <c r="H73" s="7"/>
      <c r="I73" s="9">
        <v>768</v>
      </c>
      <c r="J73" s="7"/>
      <c r="K73" s="9">
        <v>1100</v>
      </c>
      <c r="L73" s="7"/>
      <c r="M73" s="9">
        <f>ROUND((I73-K73),5)</f>
        <v>-332</v>
      </c>
      <c r="N73" s="7"/>
      <c r="O73" s="10">
        <f>ROUND(IF(K73=0, IF(I73=0, 0, 1), I73/K73),5)</f>
        <v>0.69818000000000002</v>
      </c>
      <c r="P73" s="33"/>
    </row>
    <row r="74" spans="1:16" ht="15.75" x14ac:dyDescent="0.25">
      <c r="A74" s="7"/>
      <c r="B74" s="7"/>
      <c r="C74" s="7"/>
      <c r="D74" s="7"/>
      <c r="E74" s="7"/>
      <c r="F74" s="7"/>
      <c r="G74" s="7" t="s">
        <v>88</v>
      </c>
      <c r="H74" s="7"/>
      <c r="I74" s="9">
        <v>15275</v>
      </c>
      <c r="J74" s="7"/>
      <c r="K74" s="9">
        <v>17000</v>
      </c>
      <c r="L74" s="7"/>
      <c r="M74" s="9">
        <f>ROUND((I74-K74),5)</f>
        <v>-1725</v>
      </c>
      <c r="N74" s="7"/>
      <c r="O74" s="10">
        <f>ROUND(IF(K74=0, IF(I74=0, 0, 1), I74/K74),5)</f>
        <v>0.89853000000000005</v>
      </c>
      <c r="P74" s="33"/>
    </row>
    <row r="75" spans="1:16" ht="15.75" x14ac:dyDescent="0.25">
      <c r="A75" s="7"/>
      <c r="B75" s="7"/>
      <c r="C75" s="7"/>
      <c r="D75" s="7"/>
      <c r="E75" s="7"/>
      <c r="F75" s="7"/>
      <c r="G75" s="7" t="s">
        <v>140</v>
      </c>
      <c r="H75" s="7"/>
      <c r="I75" s="9">
        <v>2917</v>
      </c>
      <c r="J75" s="7"/>
      <c r="K75" s="9">
        <v>6500</v>
      </c>
      <c r="L75" s="7"/>
      <c r="M75" s="9">
        <f>ROUND((I75-K75),5)</f>
        <v>-3583</v>
      </c>
      <c r="N75" s="7"/>
      <c r="O75" s="10">
        <f>ROUND(IF(K75=0, IF(I75=0, 0, 1), I75/K75),5)</f>
        <v>0.44877</v>
      </c>
      <c r="P75" s="33"/>
    </row>
    <row r="76" spans="1:16" ht="16.5" thickBot="1" x14ac:dyDescent="0.3">
      <c r="A76" s="7"/>
      <c r="B76" s="7"/>
      <c r="C76" s="7"/>
      <c r="D76" s="7"/>
      <c r="E76" s="7"/>
      <c r="F76" s="7"/>
      <c r="G76" s="7" t="s">
        <v>89</v>
      </c>
      <c r="H76" s="7"/>
      <c r="I76" s="13">
        <v>195</v>
      </c>
      <c r="J76" s="7"/>
      <c r="K76" s="13">
        <v>400</v>
      </c>
      <c r="L76" s="7"/>
      <c r="M76" s="13">
        <f>ROUND((I76-K76),5)</f>
        <v>-205</v>
      </c>
      <c r="N76" s="7"/>
      <c r="O76" s="15">
        <f>ROUND(IF(K76=0, IF(I76=0, 0, 1), I76/K76),5)</f>
        <v>0.48749999999999999</v>
      </c>
      <c r="P76" s="33"/>
    </row>
    <row r="77" spans="1:16" ht="16.5" thickBot="1" x14ac:dyDescent="0.3">
      <c r="A77" s="7"/>
      <c r="B77" s="7"/>
      <c r="C77" s="7"/>
      <c r="D77" s="7"/>
      <c r="E77" s="7"/>
      <c r="F77" s="7" t="s">
        <v>90</v>
      </c>
      <c r="G77" s="7"/>
      <c r="H77" s="7"/>
      <c r="I77" s="14">
        <f>ROUND(SUM(I68:I76),5)</f>
        <v>53005</v>
      </c>
      <c r="J77" s="7"/>
      <c r="K77" s="14">
        <f>ROUND(SUM(K68:K76),5)</f>
        <v>58960</v>
      </c>
      <c r="L77" s="7"/>
      <c r="M77" s="14">
        <f>ROUND((I77-K77),5)</f>
        <v>-5955</v>
      </c>
      <c r="N77" s="7"/>
      <c r="O77" s="16">
        <f>ROUND(IF(K77=0, IF(I77=0, 0, 1), I77/K77),5)</f>
        <v>0.89900000000000002</v>
      </c>
      <c r="P77" s="33"/>
    </row>
    <row r="78" spans="1:16" ht="30" customHeight="1" x14ac:dyDescent="0.25">
      <c r="A78" s="7"/>
      <c r="B78" s="7"/>
      <c r="C78" s="7"/>
      <c r="D78" s="7"/>
      <c r="E78" s="7" t="s">
        <v>91</v>
      </c>
      <c r="F78" s="7"/>
      <c r="G78" s="7"/>
      <c r="H78" s="7"/>
      <c r="I78" s="9">
        <f>ROUND(SUM(I66:I67)+I77,5)</f>
        <v>235851</v>
      </c>
      <c r="J78" s="7"/>
      <c r="K78" s="9">
        <f>ROUND(SUM(K66:K67)+K77,5)</f>
        <v>278960</v>
      </c>
      <c r="L78" s="7"/>
      <c r="M78" s="9">
        <f>ROUND((I78-K78),5)</f>
        <v>-43109</v>
      </c>
      <c r="N78" s="7"/>
      <c r="O78" s="10">
        <f>ROUND(IF(K78=0, IF(I78=0, 0, 1), I78/K78),5)</f>
        <v>0.84547000000000005</v>
      </c>
      <c r="P78" s="33"/>
    </row>
    <row r="79" spans="1:16" ht="30" customHeight="1" x14ac:dyDescent="0.25">
      <c r="A79" s="7"/>
      <c r="B79" s="7"/>
      <c r="C79" s="7"/>
      <c r="D79" s="7"/>
      <c r="E79" s="7" t="s">
        <v>92</v>
      </c>
      <c r="F79" s="7"/>
      <c r="G79" s="7"/>
      <c r="H79" s="7"/>
      <c r="I79" s="9"/>
      <c r="J79" s="7"/>
      <c r="K79" s="9"/>
      <c r="L79" s="7"/>
      <c r="M79" s="9"/>
      <c r="N79" s="7"/>
      <c r="O79" s="10"/>
      <c r="P79" s="33"/>
    </row>
    <row r="80" spans="1:16" ht="30.75" x14ac:dyDescent="0.25">
      <c r="A80" s="7"/>
      <c r="B80" s="7"/>
      <c r="C80" s="7"/>
      <c r="D80" s="7"/>
      <c r="E80" s="7"/>
      <c r="F80" s="7" t="s">
        <v>93</v>
      </c>
      <c r="G80" s="7"/>
      <c r="H80" s="7"/>
      <c r="I80" s="9">
        <v>83223</v>
      </c>
      <c r="J80" s="7"/>
      <c r="K80" s="9">
        <v>66000</v>
      </c>
      <c r="L80" s="7"/>
      <c r="M80" s="9">
        <f>ROUND((I80-K80),5)</f>
        <v>17223</v>
      </c>
      <c r="N80" s="7"/>
      <c r="O80" s="10">
        <f>ROUND(IF(K80=0, IF(I80=0, 0, 1), I80/K80),5)</f>
        <v>1.26095</v>
      </c>
      <c r="P80" s="33" t="s">
        <v>274</v>
      </c>
    </row>
    <row r="81" spans="1:16" ht="15.75" x14ac:dyDescent="0.25">
      <c r="A81" s="7"/>
      <c r="B81" s="7"/>
      <c r="C81" s="7"/>
      <c r="D81" s="7"/>
      <c r="E81" s="7"/>
      <c r="F81" s="7" t="s">
        <v>260</v>
      </c>
      <c r="G81" s="7"/>
      <c r="H81" s="7"/>
      <c r="I81" s="9">
        <v>1223</v>
      </c>
      <c r="J81" s="7"/>
      <c r="K81" s="9"/>
      <c r="L81" s="7"/>
      <c r="M81" s="9"/>
      <c r="N81" s="7"/>
      <c r="O81" s="10"/>
      <c r="P81" s="33"/>
    </row>
    <row r="82" spans="1:16" ht="16.5" thickBot="1" x14ac:dyDescent="0.3">
      <c r="A82" s="7"/>
      <c r="B82" s="7"/>
      <c r="C82" s="7"/>
      <c r="D82" s="7"/>
      <c r="E82" s="7"/>
      <c r="F82" s="7" t="s">
        <v>94</v>
      </c>
      <c r="G82" s="7"/>
      <c r="H82" s="7"/>
      <c r="I82" s="11">
        <v>3047</v>
      </c>
      <c r="J82" s="7"/>
      <c r="K82" s="11">
        <v>5900</v>
      </c>
      <c r="L82" s="7"/>
      <c r="M82" s="11">
        <f>ROUND((I82-K82),5)</f>
        <v>-2853</v>
      </c>
      <c r="N82" s="7"/>
      <c r="O82" s="12">
        <f>ROUND(IF(K82=0, IF(I82=0, 0, 1), I82/K82),5)</f>
        <v>0.51644000000000001</v>
      </c>
      <c r="P82" s="33"/>
    </row>
    <row r="83" spans="1:16" ht="15.75" x14ac:dyDescent="0.25">
      <c r="A83" s="7"/>
      <c r="B83" s="7"/>
      <c r="C83" s="7"/>
      <c r="D83" s="7"/>
      <c r="E83" s="7" t="s">
        <v>95</v>
      </c>
      <c r="F83" s="7"/>
      <c r="G83" s="7"/>
      <c r="H83" s="7"/>
      <c r="I83" s="9">
        <f>ROUND(SUM(I79:I82),5)</f>
        <v>87493</v>
      </c>
      <c r="J83" s="7"/>
      <c r="K83" s="9">
        <f>ROUND(SUM(K79:K82),5)</f>
        <v>71900</v>
      </c>
      <c r="L83" s="7"/>
      <c r="M83" s="9">
        <f>ROUND((I83-K83),5)</f>
        <v>15593</v>
      </c>
      <c r="N83" s="7"/>
      <c r="O83" s="10">
        <f>ROUND(IF(K83=0, IF(I83=0, 0, 1), I83/K83),5)</f>
        <v>1.2168699999999999</v>
      </c>
      <c r="P83" s="33"/>
    </row>
    <row r="84" spans="1:16" ht="30" customHeight="1" x14ac:dyDescent="0.25">
      <c r="A84" s="7"/>
      <c r="B84" s="7"/>
      <c r="C84" s="7"/>
      <c r="D84" s="7"/>
      <c r="E84" s="7" t="s">
        <v>96</v>
      </c>
      <c r="F84" s="7"/>
      <c r="G84" s="7"/>
      <c r="H84" s="7"/>
      <c r="I84" s="9">
        <f>38172-4000</f>
        <v>34172</v>
      </c>
      <c r="J84" s="7"/>
      <c r="K84" s="9">
        <v>32000</v>
      </c>
      <c r="L84" s="7"/>
      <c r="M84" s="9">
        <f>ROUND((I84-K84),5)</f>
        <v>2172</v>
      </c>
      <c r="N84" s="7"/>
      <c r="O84" s="10">
        <f>ROUND(IF(K84=0, IF(I84=0, 0, 1), I84/K84),5)</f>
        <v>1.0678799999999999</v>
      </c>
      <c r="P84" s="33"/>
    </row>
    <row r="85" spans="1:16" ht="15.75" x14ac:dyDescent="0.25">
      <c r="A85" s="7"/>
      <c r="B85" s="7"/>
      <c r="C85" s="7"/>
      <c r="D85" s="7"/>
      <c r="E85" s="7" t="s">
        <v>97</v>
      </c>
      <c r="F85" s="7"/>
      <c r="G85" s="7"/>
      <c r="H85" s="7"/>
      <c r="I85" s="9"/>
      <c r="J85" s="7"/>
      <c r="K85" s="9"/>
      <c r="L85" s="7"/>
      <c r="M85" s="9"/>
      <c r="N85" s="7"/>
      <c r="O85" s="10"/>
      <c r="P85" s="33"/>
    </row>
    <row r="86" spans="1:16" ht="15.75" x14ac:dyDescent="0.25">
      <c r="A86" s="7"/>
      <c r="B86" s="7"/>
      <c r="C86" s="7"/>
      <c r="D86" s="7"/>
      <c r="E86" s="7"/>
      <c r="F86" s="7" t="s">
        <v>98</v>
      </c>
      <c r="G86" s="7"/>
      <c r="H86" s="7"/>
      <c r="I86" s="9">
        <v>26164</v>
      </c>
      <c r="J86" s="7"/>
      <c r="K86" s="9">
        <v>26000</v>
      </c>
      <c r="L86" s="7"/>
      <c r="M86" s="9">
        <f>ROUND((I86-K86),5)</f>
        <v>164</v>
      </c>
      <c r="N86" s="7"/>
      <c r="O86" s="10">
        <f>ROUND(IF(K86=0, IF(I86=0, 0, 1), I86/K86),5)</f>
        <v>1.00631</v>
      </c>
      <c r="P86" s="33"/>
    </row>
    <row r="87" spans="1:16" ht="15.75" x14ac:dyDescent="0.25">
      <c r="A87" s="7"/>
      <c r="B87" s="7"/>
      <c r="C87" s="7"/>
      <c r="D87" s="7"/>
      <c r="E87" s="7"/>
      <c r="F87" s="7" t="s">
        <v>99</v>
      </c>
      <c r="G87" s="7"/>
      <c r="H87" s="7"/>
      <c r="I87" s="9">
        <v>14067</v>
      </c>
      <c r="J87" s="7"/>
      <c r="K87" s="9">
        <v>9800</v>
      </c>
      <c r="L87" s="7"/>
      <c r="M87" s="9">
        <f>ROUND((I87-K87),5)</f>
        <v>4267</v>
      </c>
      <c r="N87" s="7"/>
      <c r="O87" s="10">
        <f>ROUND(IF(K87=0, IF(I87=0, 0, 1), I87/K87),5)</f>
        <v>1.4354100000000001</v>
      </c>
      <c r="P87" s="33"/>
    </row>
    <row r="88" spans="1:16" ht="15.75" x14ac:dyDescent="0.25">
      <c r="A88" s="7"/>
      <c r="B88" s="7"/>
      <c r="C88" s="7"/>
      <c r="D88" s="7"/>
      <c r="E88" s="7"/>
      <c r="F88" s="7" t="s">
        <v>100</v>
      </c>
      <c r="G88" s="7"/>
      <c r="H88" s="7"/>
      <c r="I88" s="9"/>
      <c r="J88" s="7"/>
      <c r="K88" s="9"/>
      <c r="L88" s="7"/>
      <c r="M88" s="9"/>
      <c r="N88" s="7"/>
      <c r="O88" s="10"/>
      <c r="P88" s="33"/>
    </row>
    <row r="89" spans="1:16" ht="15.75" x14ac:dyDescent="0.25">
      <c r="A89" s="7"/>
      <c r="B89" s="7"/>
      <c r="C89" s="7"/>
      <c r="D89" s="7"/>
      <c r="E89" s="7"/>
      <c r="F89" s="7"/>
      <c r="G89" s="7" t="s">
        <v>141</v>
      </c>
      <c r="H89" s="7"/>
      <c r="I89" s="9">
        <v>0</v>
      </c>
      <c r="J89" s="7"/>
      <c r="K89" s="9">
        <v>2200</v>
      </c>
      <c r="L89" s="7"/>
      <c r="M89" s="9">
        <f>ROUND((I89-K89),5)</f>
        <v>-2200</v>
      </c>
      <c r="N89" s="7"/>
      <c r="O89" s="10">
        <f>ROUND(IF(K89=0, IF(I89=0, 0, 1), I89/K89),5)</f>
        <v>0</v>
      </c>
      <c r="P89" s="33"/>
    </row>
    <row r="90" spans="1:16" ht="16.5" thickBot="1" x14ac:dyDescent="0.3">
      <c r="A90" s="7"/>
      <c r="B90" s="7"/>
      <c r="C90" s="7"/>
      <c r="D90" s="7"/>
      <c r="E90" s="7"/>
      <c r="F90" s="7"/>
      <c r="G90" s="7" t="s">
        <v>142</v>
      </c>
      <c r="H90" s="7"/>
      <c r="I90" s="11">
        <v>77716</v>
      </c>
      <c r="J90" s="7"/>
      <c r="K90" s="11">
        <v>77500</v>
      </c>
      <c r="L90" s="7"/>
      <c r="M90" s="11">
        <f>ROUND((I90-K90),5)</f>
        <v>216</v>
      </c>
      <c r="N90" s="7"/>
      <c r="O90" s="12">
        <f>ROUND(IF(K90=0, IF(I90=0, 0, 1), I90/K90),5)</f>
        <v>1.0027900000000001</v>
      </c>
      <c r="P90" s="33"/>
    </row>
    <row r="91" spans="1:16" ht="15.75" x14ac:dyDescent="0.25">
      <c r="A91" s="7"/>
      <c r="B91" s="7"/>
      <c r="C91" s="7"/>
      <c r="D91" s="7"/>
      <c r="E91" s="7"/>
      <c r="F91" s="7" t="s">
        <v>143</v>
      </c>
      <c r="G91" s="7"/>
      <c r="H91" s="7"/>
      <c r="I91" s="9">
        <f>ROUND(SUM(I88:I90),5)</f>
        <v>77716</v>
      </c>
      <c r="J91" s="7"/>
      <c r="K91" s="9">
        <f>ROUND(SUM(K88:K90),5)</f>
        <v>79700</v>
      </c>
      <c r="L91" s="7"/>
      <c r="M91" s="9">
        <f>ROUND((I91-K91),5)</f>
        <v>-1984</v>
      </c>
      <c r="N91" s="7"/>
      <c r="O91" s="10">
        <f>ROUND(IF(K91=0, IF(I91=0, 0, 1), I91/K91),5)</f>
        <v>0.97511000000000003</v>
      </c>
      <c r="P91" s="33"/>
    </row>
    <row r="92" spans="1:16" ht="30" customHeight="1" x14ac:dyDescent="0.25">
      <c r="A92" s="7"/>
      <c r="B92" s="7"/>
      <c r="C92" s="7"/>
      <c r="D92" s="7"/>
      <c r="E92" s="7"/>
      <c r="F92" s="7" t="s">
        <v>101</v>
      </c>
      <c r="G92" s="7"/>
      <c r="H92" s="7"/>
      <c r="I92" s="9">
        <f>16904+4000</f>
        <v>20904</v>
      </c>
      <c r="J92" s="7"/>
      <c r="K92" s="9">
        <v>25000</v>
      </c>
      <c r="L92" s="7"/>
      <c r="M92" s="9">
        <f>ROUND((I92-K92),5)</f>
        <v>-4096</v>
      </c>
      <c r="N92" s="7"/>
      <c r="O92" s="10">
        <f>ROUND(IF(K92=0, IF(I92=0, 0, 1), I92/K92),5)</f>
        <v>0.83616000000000001</v>
      </c>
      <c r="P92" s="33"/>
    </row>
    <row r="93" spans="1:16" ht="15.75" x14ac:dyDescent="0.25">
      <c r="A93" s="7"/>
      <c r="B93" s="7"/>
      <c r="C93" s="7"/>
      <c r="D93" s="7"/>
      <c r="E93" s="7"/>
      <c r="F93" s="7" t="s">
        <v>102</v>
      </c>
      <c r="G93" s="7"/>
      <c r="H93" s="7"/>
      <c r="I93" s="9">
        <v>1129</v>
      </c>
      <c r="J93" s="7"/>
      <c r="K93" s="9">
        <v>800</v>
      </c>
      <c r="L93" s="7"/>
      <c r="M93" s="9">
        <f>ROUND((I93-K93),5)</f>
        <v>329</v>
      </c>
      <c r="N93" s="7"/>
      <c r="O93" s="10">
        <f>ROUND(IF(K93=0, IF(I93=0, 0, 1), I93/K93),5)</f>
        <v>1.4112499999999999</v>
      </c>
      <c r="P93" s="33"/>
    </row>
    <row r="94" spans="1:16" ht="16.5" thickBot="1" x14ac:dyDescent="0.3">
      <c r="A94" s="7"/>
      <c r="B94" s="7"/>
      <c r="C94" s="7"/>
      <c r="D94" s="7"/>
      <c r="E94" s="7"/>
      <c r="F94" s="7" t="s">
        <v>103</v>
      </c>
      <c r="G94" s="7"/>
      <c r="H94" s="7"/>
      <c r="I94" s="11">
        <v>12477</v>
      </c>
      <c r="J94" s="7"/>
      <c r="K94" s="11"/>
      <c r="L94" s="7"/>
      <c r="M94" s="11"/>
      <c r="N94" s="7"/>
      <c r="O94" s="12"/>
      <c r="P94" s="33"/>
    </row>
    <row r="95" spans="1:16" ht="15.75" x14ac:dyDescent="0.25">
      <c r="A95" s="7"/>
      <c r="B95" s="7"/>
      <c r="C95" s="7"/>
      <c r="D95" s="7"/>
      <c r="E95" s="7" t="s">
        <v>104</v>
      </c>
      <c r="F95" s="7"/>
      <c r="G95" s="7"/>
      <c r="H95" s="7"/>
      <c r="I95" s="9">
        <f>ROUND(SUM(I85:I87)+SUM(I91:I94),5)</f>
        <v>152457</v>
      </c>
      <c r="J95" s="7"/>
      <c r="K95" s="9">
        <f>ROUND(SUM(K85:K87)+SUM(K91:K94),5)</f>
        <v>141300</v>
      </c>
      <c r="L95" s="7"/>
      <c r="M95" s="9">
        <f>ROUND((I95-K95),5)</f>
        <v>11157</v>
      </c>
      <c r="N95" s="7"/>
      <c r="O95" s="10">
        <f>ROUND(IF(K95=0, IF(I95=0, 0, 1), I95/K95),5)</f>
        <v>1.0789599999999999</v>
      </c>
      <c r="P95" s="33"/>
    </row>
    <row r="96" spans="1:16" ht="30" customHeight="1" x14ac:dyDescent="0.25">
      <c r="A96" s="7"/>
      <c r="B96" s="7"/>
      <c r="C96" s="7"/>
      <c r="D96" s="7"/>
      <c r="E96" s="7" t="s">
        <v>105</v>
      </c>
      <c r="F96" s="7"/>
      <c r="G96" s="7"/>
      <c r="H96" s="7"/>
      <c r="I96" s="9">
        <v>100</v>
      </c>
      <c r="J96" s="7"/>
      <c r="K96" s="9">
        <v>300</v>
      </c>
      <c r="L96" s="7"/>
      <c r="M96" s="9">
        <f>ROUND((I96-K96),5)</f>
        <v>-200</v>
      </c>
      <c r="N96" s="7"/>
      <c r="O96" s="10">
        <f>ROUND(IF(K96=0, IF(I96=0, 0, 1), I96/K96),5)</f>
        <v>0.33333000000000002</v>
      </c>
      <c r="P96" s="33"/>
    </row>
    <row r="97" spans="1:16" ht="15.75" x14ac:dyDescent="0.25">
      <c r="A97" s="7"/>
      <c r="B97" s="7"/>
      <c r="C97" s="7"/>
      <c r="D97" s="7"/>
      <c r="E97" s="7" t="s">
        <v>106</v>
      </c>
      <c r="F97" s="7"/>
      <c r="G97" s="7"/>
      <c r="H97" s="7"/>
      <c r="I97" s="9">
        <v>10963</v>
      </c>
      <c r="J97" s="7"/>
      <c r="K97" s="9">
        <v>12500</v>
      </c>
      <c r="L97" s="7"/>
      <c r="M97" s="9">
        <f>ROUND((I97-K97),5)</f>
        <v>-1537</v>
      </c>
      <c r="N97" s="7"/>
      <c r="O97" s="10">
        <f>ROUND(IF(K97=0, IF(I97=0, 0, 1), I97/K97),5)</f>
        <v>0.87704000000000004</v>
      </c>
      <c r="P97" s="33"/>
    </row>
    <row r="98" spans="1:16" ht="15.75" x14ac:dyDescent="0.25">
      <c r="A98" s="7"/>
      <c r="B98" s="7"/>
      <c r="C98" s="7"/>
      <c r="D98" s="7"/>
      <c r="E98" s="7" t="s">
        <v>107</v>
      </c>
      <c r="F98" s="7"/>
      <c r="G98" s="7"/>
      <c r="H98" s="7"/>
      <c r="I98" s="9">
        <v>11770</v>
      </c>
      <c r="J98" s="7"/>
      <c r="K98" s="9">
        <v>5700</v>
      </c>
      <c r="L98" s="7"/>
      <c r="M98" s="9">
        <f>ROUND((I98-K98),5)</f>
        <v>6070</v>
      </c>
      <c r="N98" s="7"/>
      <c r="O98" s="10">
        <f>ROUND(IF(K98=0, IF(I98=0, 0, 1), I98/K98),5)</f>
        <v>2.0649099999999998</v>
      </c>
      <c r="P98" s="33"/>
    </row>
    <row r="99" spans="1:16" ht="15.75" x14ac:dyDescent="0.25">
      <c r="A99" s="7"/>
      <c r="B99" s="7"/>
      <c r="C99" s="7"/>
      <c r="D99" s="7"/>
      <c r="E99" s="7" t="s">
        <v>108</v>
      </c>
      <c r="F99" s="7"/>
      <c r="G99" s="7"/>
      <c r="H99" s="7"/>
      <c r="I99" s="9">
        <v>724</v>
      </c>
      <c r="J99" s="7"/>
      <c r="K99" s="9">
        <v>880</v>
      </c>
      <c r="L99" s="7"/>
      <c r="M99" s="9">
        <f>ROUND((I99-K99),5)</f>
        <v>-156</v>
      </c>
      <c r="N99" s="7"/>
      <c r="O99" s="10">
        <f>ROUND(IF(K99=0, IF(I99=0, 0, 1), I99/K99),5)</f>
        <v>0.82272999999999996</v>
      </c>
      <c r="P99" s="33"/>
    </row>
    <row r="100" spans="1:16" ht="15.75" x14ac:dyDescent="0.25">
      <c r="A100" s="7"/>
      <c r="B100" s="7"/>
      <c r="C100" s="7"/>
      <c r="D100" s="7"/>
      <c r="E100" s="7" t="s">
        <v>109</v>
      </c>
      <c r="F100" s="7"/>
      <c r="G100" s="7"/>
      <c r="H100" s="7"/>
      <c r="I100" s="9">
        <v>4011</v>
      </c>
      <c r="J100" s="7"/>
      <c r="K100" s="9">
        <v>6200</v>
      </c>
      <c r="L100" s="7"/>
      <c r="M100" s="9">
        <f>ROUND((I100-K100),5)</f>
        <v>-2189</v>
      </c>
      <c r="N100" s="7"/>
      <c r="O100" s="10">
        <f>ROUND(IF(K100=0, IF(I100=0, 0, 1), I100/K100),5)</f>
        <v>0.64693999999999996</v>
      </c>
      <c r="P100" s="33"/>
    </row>
    <row r="101" spans="1:16" ht="15.75" x14ac:dyDescent="0.25">
      <c r="A101" s="7"/>
      <c r="B101" s="7"/>
      <c r="C101" s="7"/>
      <c r="D101" s="7"/>
      <c r="E101" s="7" t="s">
        <v>110</v>
      </c>
      <c r="F101" s="7"/>
      <c r="G101" s="7"/>
      <c r="H101" s="7"/>
      <c r="I101" s="9">
        <v>392</v>
      </c>
      <c r="J101" s="7"/>
      <c r="K101" s="9">
        <v>100</v>
      </c>
      <c r="L101" s="7"/>
      <c r="M101" s="9">
        <f>ROUND((I101-K101),5)</f>
        <v>292</v>
      </c>
      <c r="N101" s="7"/>
      <c r="O101" s="10">
        <f>ROUND(IF(K101=0, IF(I101=0, 0, 1), I101/K101),5)</f>
        <v>3.92</v>
      </c>
      <c r="P101" s="33"/>
    </row>
    <row r="102" spans="1:16" ht="16.5" thickBot="1" x14ac:dyDescent="0.3">
      <c r="A102" s="7"/>
      <c r="B102" s="7"/>
      <c r="C102" s="7"/>
      <c r="D102" s="7"/>
      <c r="E102" s="7" t="s">
        <v>111</v>
      </c>
      <c r="F102" s="7"/>
      <c r="G102" s="7"/>
      <c r="H102" s="7"/>
      <c r="I102" s="13">
        <v>376</v>
      </c>
      <c r="J102" s="7"/>
      <c r="K102" s="13"/>
      <c r="L102" s="7"/>
      <c r="M102" s="13"/>
      <c r="N102" s="7"/>
      <c r="O102" s="15"/>
      <c r="P102" s="33"/>
    </row>
    <row r="103" spans="1:16" ht="16.5" thickBot="1" x14ac:dyDescent="0.3">
      <c r="A103" s="7"/>
      <c r="B103" s="7"/>
      <c r="C103" s="7"/>
      <c r="D103" s="7" t="s">
        <v>112</v>
      </c>
      <c r="E103" s="7"/>
      <c r="F103" s="7"/>
      <c r="G103" s="7"/>
      <c r="H103" s="7"/>
      <c r="I103" s="14">
        <f>ROUND(SUM(I40:I43)+I46+I49+I53+I65+I78+SUM(I83:I84)+SUM(I95:I102),5)</f>
        <v>603624</v>
      </c>
      <c r="J103" s="7"/>
      <c r="K103" s="14">
        <f>ROUND(SUM(K40:K43)+K46+K49+K53+K65+K78+SUM(K83:K84)+SUM(K95:K102),5)</f>
        <v>628920</v>
      </c>
      <c r="L103" s="7"/>
      <c r="M103" s="14">
        <f>ROUND((I103-K103),5)</f>
        <v>-25296</v>
      </c>
      <c r="N103" s="7"/>
      <c r="O103" s="16">
        <f>ROUND(IF(K103=0, IF(I103=0, 0, 1), I103/K103),5)</f>
        <v>0.95977999999999997</v>
      </c>
      <c r="P103" s="33"/>
    </row>
    <row r="104" spans="1:16" ht="30" customHeight="1" x14ac:dyDescent="0.25">
      <c r="A104" s="7"/>
      <c r="B104" s="7" t="s">
        <v>113</v>
      </c>
      <c r="C104" s="7"/>
      <c r="D104" s="7"/>
      <c r="E104" s="7"/>
      <c r="F104" s="7"/>
      <c r="G104" s="7"/>
      <c r="H104" s="7"/>
      <c r="I104" s="9">
        <f>ROUND(I6+I39-I103,5)</f>
        <v>-16706</v>
      </c>
      <c r="J104" s="7"/>
      <c r="K104" s="9">
        <f>ROUND(K6+K39-K103,5)</f>
        <v>-60300</v>
      </c>
      <c r="L104" s="7"/>
      <c r="M104" s="9">
        <f>ROUND((I104-K104),5)</f>
        <v>43594</v>
      </c>
      <c r="N104" s="7"/>
      <c r="O104" s="10">
        <f>ROUND(IF(K104=0, IF(I104=0, 0, 1), I104/K104),5)</f>
        <v>0.27705000000000002</v>
      </c>
      <c r="P104" s="33"/>
    </row>
    <row r="105" spans="1:16" ht="30" customHeight="1" x14ac:dyDescent="0.25">
      <c r="A105" s="7"/>
      <c r="B105" s="7" t="s">
        <v>114</v>
      </c>
      <c r="C105" s="7"/>
      <c r="D105" s="7"/>
      <c r="E105" s="7"/>
      <c r="F105" s="7"/>
      <c r="G105" s="7"/>
      <c r="H105" s="7"/>
      <c r="I105" s="9"/>
      <c r="J105" s="7"/>
      <c r="K105" s="9"/>
      <c r="L105" s="7"/>
      <c r="M105" s="9"/>
      <c r="N105" s="7"/>
      <c r="O105" s="10"/>
      <c r="P105" s="33"/>
    </row>
    <row r="106" spans="1:16" ht="15.75" x14ac:dyDescent="0.25">
      <c r="A106" s="7"/>
      <c r="B106" s="7"/>
      <c r="C106" s="7" t="s">
        <v>115</v>
      </c>
      <c r="D106" s="7"/>
      <c r="E106" s="7"/>
      <c r="F106" s="7"/>
      <c r="G106" s="7"/>
      <c r="H106" s="7"/>
      <c r="I106" s="9"/>
      <c r="J106" s="7"/>
      <c r="K106" s="9"/>
      <c r="L106" s="7"/>
      <c r="M106" s="9"/>
      <c r="N106" s="7"/>
      <c r="O106" s="10"/>
      <c r="P106" s="33"/>
    </row>
    <row r="107" spans="1:16" ht="15.75" x14ac:dyDescent="0.25">
      <c r="A107" s="7"/>
      <c r="B107" s="7"/>
      <c r="C107" s="7"/>
      <c r="D107" s="7" t="s">
        <v>226</v>
      </c>
      <c r="E107" s="7"/>
      <c r="F107" s="7"/>
      <c r="G107" s="7"/>
      <c r="H107" s="7"/>
      <c r="I107" s="9">
        <v>1</v>
      </c>
      <c r="J107" s="7"/>
      <c r="K107" s="9"/>
      <c r="L107" s="7"/>
      <c r="M107" s="9"/>
      <c r="N107" s="7"/>
      <c r="O107" s="10"/>
      <c r="P107" s="33"/>
    </row>
    <row r="108" spans="1:16" ht="15.75" x14ac:dyDescent="0.25">
      <c r="A108" s="7"/>
      <c r="B108" s="7"/>
      <c r="C108" s="7"/>
      <c r="D108" s="7" t="s">
        <v>116</v>
      </c>
      <c r="E108" s="7"/>
      <c r="F108" s="7"/>
      <c r="G108" s="7"/>
      <c r="H108" s="7"/>
      <c r="I108" s="9"/>
      <c r="J108" s="7"/>
      <c r="K108" s="9"/>
      <c r="L108" s="7"/>
      <c r="M108" s="9"/>
      <c r="N108" s="7"/>
      <c r="O108" s="10"/>
      <c r="P108" s="33"/>
    </row>
    <row r="109" spans="1:16" ht="15.75" x14ac:dyDescent="0.25">
      <c r="A109" s="7"/>
      <c r="B109" s="7"/>
      <c r="C109" s="7"/>
      <c r="D109" s="7"/>
      <c r="E109" s="7" t="s">
        <v>117</v>
      </c>
      <c r="F109" s="7"/>
      <c r="G109" s="7"/>
      <c r="H109" s="7"/>
      <c r="I109" s="9">
        <v>-22176</v>
      </c>
      <c r="J109" s="7"/>
      <c r="K109" s="9">
        <v>-22176</v>
      </c>
      <c r="L109" s="7"/>
      <c r="M109" s="9">
        <f>ROUND((I109-K109),5)</f>
        <v>0</v>
      </c>
      <c r="N109" s="7"/>
      <c r="O109" s="10">
        <f>ROUND(IF(K109=0, IF(I109=0, 0, 1), I109/K109),5)</f>
        <v>1</v>
      </c>
      <c r="P109" s="33"/>
    </row>
    <row r="110" spans="1:16" ht="16.5" thickBot="1" x14ac:dyDescent="0.3">
      <c r="A110" s="7"/>
      <c r="B110" s="7"/>
      <c r="C110" s="7"/>
      <c r="D110" s="7"/>
      <c r="E110" s="7" t="s">
        <v>118</v>
      </c>
      <c r="F110" s="7"/>
      <c r="G110" s="7"/>
      <c r="H110" s="7"/>
      <c r="I110" s="11">
        <v>22176</v>
      </c>
      <c r="J110" s="7"/>
      <c r="K110" s="11">
        <v>22176</v>
      </c>
      <c r="L110" s="7"/>
      <c r="M110" s="11">
        <f>ROUND((I110-K110),5)</f>
        <v>0</v>
      </c>
      <c r="N110" s="7"/>
      <c r="O110" s="12">
        <f>ROUND(IF(K110=0, IF(I110=0, 0, 1), I110/K110),5)</f>
        <v>1</v>
      </c>
      <c r="P110" s="33"/>
    </row>
    <row r="111" spans="1:16" ht="15.75" x14ac:dyDescent="0.25">
      <c r="A111" s="7"/>
      <c r="B111" s="7"/>
      <c r="C111" s="7"/>
      <c r="D111" s="7" t="s">
        <v>119</v>
      </c>
      <c r="E111" s="7"/>
      <c r="F111" s="7"/>
      <c r="G111" s="7"/>
      <c r="H111" s="7"/>
      <c r="I111" s="9">
        <f>ROUND(SUM(I108:I110),5)</f>
        <v>0</v>
      </c>
      <c r="J111" s="7"/>
      <c r="K111" s="9">
        <f>ROUND(SUM(K108:K110),5)</f>
        <v>0</v>
      </c>
      <c r="L111" s="7"/>
      <c r="M111" s="9">
        <f>ROUND((I111-K111),5)</f>
        <v>0</v>
      </c>
      <c r="N111" s="7"/>
      <c r="O111" s="10">
        <f>ROUND(IF(K111=0, IF(I111=0, 0, 1), I111/K111),5)</f>
        <v>0</v>
      </c>
      <c r="P111" s="33"/>
    </row>
    <row r="112" spans="1:16" ht="30" customHeight="1" x14ac:dyDescent="0.25">
      <c r="A112" s="7"/>
      <c r="B112" s="7"/>
      <c r="C112" s="7"/>
      <c r="D112" s="7" t="s">
        <v>120</v>
      </c>
      <c r="E112" s="7"/>
      <c r="F112" s="7"/>
      <c r="G112" s="7"/>
      <c r="H112" s="7"/>
      <c r="I112" s="9"/>
      <c r="J112" s="7"/>
      <c r="K112" s="9"/>
      <c r="L112" s="7"/>
      <c r="M112" s="9"/>
      <c r="N112" s="7"/>
      <c r="O112" s="10"/>
      <c r="P112" s="33"/>
    </row>
    <row r="113" spans="1:16" ht="15.75" x14ac:dyDescent="0.25">
      <c r="A113" s="7"/>
      <c r="B113" s="7"/>
      <c r="C113" s="7"/>
      <c r="D113" s="7"/>
      <c r="E113" s="7" t="s">
        <v>121</v>
      </c>
      <c r="F113" s="7"/>
      <c r="G113" s="7"/>
      <c r="H113" s="7"/>
      <c r="I113" s="9">
        <v>3906</v>
      </c>
      <c r="J113" s="7"/>
      <c r="K113" s="9"/>
      <c r="L113" s="7"/>
      <c r="M113" s="9"/>
      <c r="N113" s="7"/>
      <c r="O113" s="10"/>
      <c r="P113" s="33"/>
    </row>
    <row r="114" spans="1:16" ht="15.75" x14ac:dyDescent="0.25">
      <c r="A114" s="7"/>
      <c r="B114" s="7"/>
      <c r="C114" s="7"/>
      <c r="D114" s="7"/>
      <c r="E114" s="7" t="s">
        <v>154</v>
      </c>
      <c r="F114" s="7"/>
      <c r="G114" s="7"/>
      <c r="H114" s="7"/>
      <c r="I114" s="9">
        <v>121536</v>
      </c>
      <c r="J114" s="7"/>
      <c r="K114" s="9"/>
      <c r="L114" s="7"/>
      <c r="M114" s="9"/>
      <c r="N114" s="7"/>
      <c r="O114" s="10"/>
      <c r="P114" s="33"/>
    </row>
    <row r="115" spans="1:16" ht="15.75" x14ac:dyDescent="0.25">
      <c r="A115" s="7"/>
      <c r="B115" s="7"/>
      <c r="C115" s="7"/>
      <c r="D115" s="7"/>
      <c r="E115" s="7" t="s">
        <v>122</v>
      </c>
      <c r="F115" s="7"/>
      <c r="G115" s="7"/>
      <c r="H115" s="7"/>
      <c r="I115" s="9">
        <v>-98227</v>
      </c>
      <c r="J115" s="7"/>
      <c r="K115" s="9"/>
      <c r="L115" s="7"/>
      <c r="M115" s="9"/>
      <c r="N115" s="7"/>
      <c r="O115" s="10"/>
      <c r="P115" s="33"/>
    </row>
    <row r="116" spans="1:16" ht="15.75" x14ac:dyDescent="0.25">
      <c r="A116" s="7"/>
      <c r="B116" s="7"/>
      <c r="C116" s="7"/>
      <c r="D116" s="7"/>
      <c r="E116" s="7" t="s">
        <v>123</v>
      </c>
      <c r="F116" s="7"/>
      <c r="G116" s="7"/>
      <c r="H116" s="7"/>
      <c r="I116" s="9">
        <v>-3724</v>
      </c>
      <c r="J116" s="7"/>
      <c r="K116" s="9"/>
      <c r="L116" s="7"/>
      <c r="M116" s="9"/>
      <c r="N116" s="7"/>
      <c r="O116" s="10"/>
      <c r="P116" s="33"/>
    </row>
    <row r="117" spans="1:16" ht="16.5" thickBot="1" x14ac:dyDescent="0.3">
      <c r="A117" s="7"/>
      <c r="B117" s="7"/>
      <c r="C117" s="7"/>
      <c r="D117" s="7"/>
      <c r="E117" s="7" t="s">
        <v>147</v>
      </c>
      <c r="F117" s="7"/>
      <c r="G117" s="7"/>
      <c r="H117" s="7"/>
      <c r="I117" s="11">
        <v>0</v>
      </c>
      <c r="J117" s="7"/>
      <c r="K117" s="11">
        <v>33000</v>
      </c>
      <c r="L117" s="7"/>
      <c r="M117" s="11">
        <f>ROUND((I117-K117),5)</f>
        <v>-33000</v>
      </c>
      <c r="N117" s="7"/>
      <c r="O117" s="12">
        <f>ROUND(IF(K117=0, IF(I117=0, 0, 1), I117/K117),5)</f>
        <v>0</v>
      </c>
      <c r="P117" s="33"/>
    </row>
    <row r="118" spans="1:16" ht="15.75" x14ac:dyDescent="0.25">
      <c r="A118" s="7"/>
      <c r="B118" s="7"/>
      <c r="C118" s="7"/>
      <c r="D118" s="7" t="s">
        <v>124</v>
      </c>
      <c r="E118" s="7"/>
      <c r="F118" s="7"/>
      <c r="G118" s="7"/>
      <c r="H118" s="7"/>
      <c r="I118" s="9">
        <f>ROUND(SUM(I112:I117),5)</f>
        <v>23491</v>
      </c>
      <c r="J118" s="7"/>
      <c r="K118" s="9">
        <f>ROUND(SUM(K112:K117),5)</f>
        <v>33000</v>
      </c>
      <c r="L118" s="7"/>
      <c r="M118" s="9">
        <f>ROUND((I118-K118),5)</f>
        <v>-9509</v>
      </c>
      <c r="N118" s="7"/>
      <c r="O118" s="10">
        <f>ROUND(IF(K118=0, IF(I118=0, 0, 1), I118/K118),5)</f>
        <v>0.71184999999999998</v>
      </c>
      <c r="P118" s="33"/>
    </row>
    <row r="119" spans="1:16" ht="30" customHeight="1" x14ac:dyDescent="0.25">
      <c r="A119" s="7"/>
      <c r="B119" s="7"/>
      <c r="C119" s="7"/>
      <c r="D119" s="7" t="s">
        <v>125</v>
      </c>
      <c r="E119" s="7"/>
      <c r="F119" s="7"/>
      <c r="G119" s="7"/>
      <c r="H119" s="7"/>
      <c r="I119" s="9"/>
      <c r="J119" s="7"/>
      <c r="K119" s="9"/>
      <c r="L119" s="7"/>
      <c r="M119" s="9"/>
      <c r="N119" s="7"/>
      <c r="O119" s="10"/>
      <c r="P119" s="33"/>
    </row>
    <row r="120" spans="1:16" ht="15.75" x14ac:dyDescent="0.25">
      <c r="A120" s="7"/>
      <c r="B120" s="7"/>
      <c r="C120" s="7"/>
      <c r="D120" s="7"/>
      <c r="E120" s="7" t="s">
        <v>126</v>
      </c>
      <c r="F120" s="7"/>
      <c r="G120" s="7"/>
      <c r="H120" s="7"/>
      <c r="I120" s="9">
        <v>1836</v>
      </c>
      <c r="J120" s="7"/>
      <c r="K120" s="9"/>
      <c r="L120" s="7"/>
      <c r="M120" s="9"/>
      <c r="N120" s="7"/>
      <c r="O120" s="10"/>
      <c r="P120" s="33"/>
    </row>
    <row r="121" spans="1:16" ht="15.75" x14ac:dyDescent="0.25">
      <c r="A121" s="7"/>
      <c r="B121" s="7"/>
      <c r="C121" s="7"/>
      <c r="D121" s="7"/>
      <c r="E121" s="7" t="s">
        <v>127</v>
      </c>
      <c r="F121" s="7"/>
      <c r="G121" s="7"/>
      <c r="H121" s="7"/>
      <c r="I121" s="9">
        <v>24430</v>
      </c>
      <c r="J121" s="7"/>
      <c r="K121" s="9"/>
      <c r="L121" s="7"/>
      <c r="M121" s="9"/>
      <c r="N121" s="7"/>
      <c r="O121" s="10"/>
      <c r="P121" s="40"/>
    </row>
    <row r="122" spans="1:16" ht="15.75" x14ac:dyDescent="0.25">
      <c r="A122" s="7"/>
      <c r="B122" s="7"/>
      <c r="C122" s="7"/>
      <c r="D122" s="7"/>
      <c r="E122" s="7" t="s">
        <v>128</v>
      </c>
      <c r="F122" s="7"/>
      <c r="G122" s="7"/>
      <c r="H122" s="7"/>
      <c r="I122" s="9">
        <v>-21352</v>
      </c>
      <c r="J122" s="7"/>
      <c r="K122" s="9"/>
      <c r="L122" s="7"/>
      <c r="M122" s="9"/>
      <c r="N122" s="7"/>
      <c r="O122" s="10"/>
      <c r="P122" s="33"/>
    </row>
    <row r="123" spans="1:16" ht="15.75" x14ac:dyDescent="0.25">
      <c r="A123" s="7"/>
      <c r="B123" s="7"/>
      <c r="C123" s="7"/>
      <c r="D123" s="7"/>
      <c r="E123" s="7" t="s">
        <v>129</v>
      </c>
      <c r="F123" s="7"/>
      <c r="G123" s="7"/>
      <c r="H123" s="7"/>
      <c r="I123" s="9"/>
      <c r="J123" s="7"/>
      <c r="K123" s="9"/>
      <c r="L123" s="7"/>
      <c r="M123" s="9"/>
      <c r="N123" s="7"/>
      <c r="O123" s="10"/>
      <c r="P123" s="29"/>
    </row>
    <row r="124" spans="1:16" ht="16.5" thickBot="1" x14ac:dyDescent="0.3">
      <c r="A124" s="7"/>
      <c r="B124" s="7"/>
      <c r="C124" s="7"/>
      <c r="D124" s="7"/>
      <c r="E124" s="7"/>
      <c r="F124" s="7" t="s">
        <v>130</v>
      </c>
      <c r="G124" s="7"/>
      <c r="H124" s="7"/>
      <c r="I124" s="11">
        <v>-892</v>
      </c>
      <c r="J124" s="7"/>
      <c r="K124" s="9"/>
      <c r="L124" s="7"/>
      <c r="M124" s="9"/>
      <c r="N124" s="7"/>
      <c r="O124" s="10"/>
      <c r="P124" s="29"/>
    </row>
    <row r="125" spans="1:16" ht="15.75" x14ac:dyDescent="0.25">
      <c r="A125" s="7"/>
      <c r="B125" s="7"/>
      <c r="C125" s="7"/>
      <c r="D125" s="7"/>
      <c r="E125" s="7" t="s">
        <v>131</v>
      </c>
      <c r="F125" s="7"/>
      <c r="G125" s="7"/>
      <c r="H125" s="7"/>
      <c r="I125" s="9">
        <f>ROUND(SUM(I123:I124),5)</f>
        <v>-892</v>
      </c>
      <c r="J125" s="7"/>
      <c r="K125" s="9"/>
      <c r="L125" s="7"/>
      <c r="M125" s="9"/>
      <c r="N125" s="7"/>
      <c r="O125" s="10"/>
      <c r="P125" s="29"/>
    </row>
    <row r="126" spans="1:16" ht="30" customHeight="1" thickBot="1" x14ac:dyDescent="0.3">
      <c r="A126" s="7"/>
      <c r="B126" s="7"/>
      <c r="C126" s="7"/>
      <c r="D126" s="7"/>
      <c r="E126" s="7" t="s">
        <v>148</v>
      </c>
      <c r="F126" s="7"/>
      <c r="G126" s="7"/>
      <c r="H126" s="7"/>
      <c r="I126" s="13">
        <v>0</v>
      </c>
      <c r="J126" s="7"/>
      <c r="K126" s="13">
        <v>5800</v>
      </c>
      <c r="L126" s="7"/>
      <c r="M126" s="13">
        <f>ROUND((I126-K126),5)</f>
        <v>-5800</v>
      </c>
      <c r="N126" s="7"/>
      <c r="O126" s="15">
        <f>ROUND(IF(K126=0, IF(I126=0, 0, 1), I126/K126),5)</f>
        <v>0</v>
      </c>
      <c r="P126" s="29"/>
    </row>
    <row r="127" spans="1:16" ht="16.5" thickBot="1" x14ac:dyDescent="0.3">
      <c r="A127" s="7"/>
      <c r="B127" s="7"/>
      <c r="C127" s="7"/>
      <c r="D127" s="7" t="s">
        <v>132</v>
      </c>
      <c r="E127" s="7"/>
      <c r="F127" s="7"/>
      <c r="G127" s="7"/>
      <c r="H127" s="7"/>
      <c r="I127" s="17">
        <f>ROUND(SUM(I119:I122)+SUM(I125:I126),5)</f>
        <v>4022</v>
      </c>
      <c r="J127" s="7"/>
      <c r="K127" s="17">
        <f>ROUND(SUM(K119:K122)+SUM(K125:K126),5)</f>
        <v>5800</v>
      </c>
      <c r="L127" s="7"/>
      <c r="M127" s="17">
        <f>ROUND((I127-K127),5)</f>
        <v>-1778</v>
      </c>
      <c r="N127" s="7"/>
      <c r="O127" s="18">
        <f>ROUND(IF(K127=0, IF(I127=0, 0, 1), I127/K127),5)</f>
        <v>0.69345000000000001</v>
      </c>
      <c r="P127" s="29"/>
    </row>
    <row r="128" spans="1:16" ht="30" customHeight="1" thickBot="1" x14ac:dyDescent="0.3">
      <c r="A128" s="7"/>
      <c r="B128" s="7"/>
      <c r="C128" s="7" t="s">
        <v>133</v>
      </c>
      <c r="D128" s="7"/>
      <c r="E128" s="7"/>
      <c r="F128" s="7"/>
      <c r="G128" s="7"/>
      <c r="H128" s="7"/>
      <c r="I128" s="17">
        <f>ROUND(SUM(I106:I107)+I111+I118+I127,5)</f>
        <v>27514</v>
      </c>
      <c r="J128" s="7"/>
      <c r="K128" s="17">
        <f>ROUND(SUM(K106:K107)+K111+K118+K127,5)</f>
        <v>38800</v>
      </c>
      <c r="L128" s="7"/>
      <c r="M128" s="17">
        <f>ROUND((I128-K128),5)</f>
        <v>-11286</v>
      </c>
      <c r="N128" s="7"/>
      <c r="O128" s="18">
        <f>ROUND(IF(K128=0, IF(I128=0, 0, 1), I128/K128),5)</f>
        <v>0.70911999999999997</v>
      </c>
      <c r="P128" s="29"/>
    </row>
    <row r="129" spans="1:16" ht="30" customHeight="1" thickBot="1" x14ac:dyDescent="0.3">
      <c r="A129" s="7"/>
      <c r="B129" s="7" t="s">
        <v>134</v>
      </c>
      <c r="C129" s="7"/>
      <c r="D129" s="7"/>
      <c r="E129" s="7"/>
      <c r="F129" s="7"/>
      <c r="G129" s="7"/>
      <c r="H129" s="7"/>
      <c r="I129" s="17">
        <f>ROUND(I105+I128,5)</f>
        <v>27514</v>
      </c>
      <c r="J129" s="7"/>
      <c r="K129" s="17">
        <f>ROUND(K105+K128,5)</f>
        <v>38800</v>
      </c>
      <c r="L129" s="7"/>
      <c r="M129" s="17">
        <f>ROUND((I129-K129),5)</f>
        <v>-11286</v>
      </c>
      <c r="N129" s="7"/>
      <c r="O129" s="18">
        <f>ROUND(IF(K129=0, IF(I129=0, 0, 1), I129/K129),5)</f>
        <v>0.70911999999999997</v>
      </c>
      <c r="P129" s="29"/>
    </row>
    <row r="130" spans="1:16" s="22" customFormat="1" ht="30" customHeight="1" thickBot="1" x14ac:dyDescent="0.3">
      <c r="A130" s="7" t="s">
        <v>27</v>
      </c>
      <c r="B130" s="7"/>
      <c r="C130" s="7"/>
      <c r="D130" s="7"/>
      <c r="E130" s="7"/>
      <c r="F130" s="7"/>
      <c r="G130" s="7"/>
      <c r="H130" s="7"/>
      <c r="I130" s="19">
        <f>ROUND(I104+I129,5)</f>
        <v>10808</v>
      </c>
      <c r="J130" s="3"/>
      <c r="K130" s="19">
        <f>ROUND(K104+K129,5)</f>
        <v>-21500</v>
      </c>
      <c r="L130" s="3"/>
      <c r="M130" s="19">
        <f>ROUND((I130-K130),5)</f>
        <v>32308</v>
      </c>
      <c r="N130" s="3"/>
      <c r="O130" s="20">
        <f>ROUND(IF(K130=0, IF(I130=0, 0, 1), I130/K130),5)</f>
        <v>-0.50270000000000004</v>
      </c>
      <c r="P130" s="26"/>
    </row>
    <row r="131" spans="1:16" ht="16.5" thickTop="1" x14ac:dyDescent="0.25">
      <c r="A131" s="8"/>
      <c r="B131" s="8"/>
      <c r="C131" s="8"/>
      <c r="D131" s="8"/>
      <c r="E131" s="8"/>
      <c r="F131" s="8"/>
      <c r="G131" s="8"/>
      <c r="H131" s="8"/>
      <c r="I131" s="34"/>
      <c r="J131" s="34"/>
      <c r="K131" s="34"/>
      <c r="L131" s="34"/>
      <c r="M131" s="34"/>
      <c r="N131" s="34"/>
      <c r="O131" s="34"/>
      <c r="P131" s="29"/>
    </row>
  </sheetData>
  <mergeCells count="3">
    <mergeCell ref="A1:P1"/>
    <mergeCell ref="A2:P2"/>
    <mergeCell ref="A3:P3"/>
  </mergeCells>
  <pageMargins left="0.7" right="0.7" top="0.75" bottom="0.75" header="0.1" footer="0.3"/>
  <pageSetup scale="57" fitToHeight="0" orientation="portrait" verticalDpi="0" r:id="rId1"/>
  <headerFoot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5122" r:id="rId4" name="HEAD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5122" r:id="rId4" name="HEADER"/>
      </mc:Fallback>
    </mc:AlternateContent>
    <mc:AlternateContent xmlns:mc="http://schemas.openxmlformats.org/markup-compatibility/2006">
      <mc:Choice Requires="x14">
        <control shapeId="5121" r:id="rId6" name="FILT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5121" r:id="rId6" name="FILTER"/>
      </mc:Fallback>
    </mc:AlternateContent>
  </control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5</vt:i4>
      </vt:variant>
    </vt:vector>
  </HeadingPairs>
  <TitlesOfParts>
    <vt:vector size="12" baseType="lpstr">
      <vt:lpstr>Balance Sheet</vt:lpstr>
      <vt:lpstr>Income Statement MTD</vt:lpstr>
      <vt:lpstr>Income Statement YTD</vt:lpstr>
      <vt:lpstr>Budget MTD</vt:lpstr>
      <vt:lpstr>Budget YTD</vt:lpstr>
      <vt:lpstr>Sheet2</vt:lpstr>
      <vt:lpstr>Sheet3</vt:lpstr>
      <vt:lpstr>'Balance Sheet'!Print_Titles</vt:lpstr>
      <vt:lpstr>'Budget MTD'!Print_Titles</vt:lpstr>
      <vt:lpstr>'Budget YTD'!Print_Titles</vt:lpstr>
      <vt:lpstr>'Income Statement MTD'!Print_Titles</vt:lpstr>
      <vt:lpstr>'Income Statement YTD'!Print_Titles</vt:lpstr>
    </vt:vector>
  </TitlesOfParts>
  <Company>Lenovo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 User</dc:creator>
  <cp:lastModifiedBy>Pete Thompson</cp:lastModifiedBy>
  <cp:lastPrinted>2014-05-13T19:22:04Z</cp:lastPrinted>
  <dcterms:created xsi:type="dcterms:W3CDTF">2014-01-21T17:56:46Z</dcterms:created>
  <dcterms:modified xsi:type="dcterms:W3CDTF">2014-05-13T19:22:11Z</dcterms:modified>
</cp:coreProperties>
</file>