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thompson\2019\"/>
    </mc:Choice>
  </mc:AlternateContent>
  <bookViews>
    <workbookView xWindow="0" yWindow="0" windowWidth="28800" windowHeight="12435" activeTab="1"/>
  </bookViews>
  <sheets>
    <sheet name="OPRA" sheetId="1" r:id="rId1"/>
    <sheet name="Foundation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2" l="1"/>
  <c r="N9" i="1" l="1"/>
  <c r="N9" i="2"/>
  <c r="N8" i="2" l="1"/>
  <c r="N8" i="1"/>
  <c r="N7" i="1" l="1"/>
  <c r="N7" i="2" l="1"/>
  <c r="N6" i="1" l="1"/>
  <c r="N6" i="2"/>
  <c r="N5" i="2" l="1"/>
  <c r="N5" i="1"/>
  <c r="B24" i="2" l="1"/>
  <c r="B24" i="1"/>
  <c r="E18" i="1" l="1"/>
  <c r="E18" i="2"/>
  <c r="N18" i="1" l="1"/>
  <c r="B28" i="1" s="1"/>
  <c r="H18" i="1"/>
  <c r="B26" i="1" s="1"/>
  <c r="G18" i="1"/>
  <c r="B30" i="1" s="1"/>
  <c r="F18" i="1"/>
  <c r="D18" i="1"/>
  <c r="C18" i="1"/>
  <c r="B29" i="1" s="1"/>
  <c r="N18" i="2"/>
  <c r="B28" i="2" s="1"/>
  <c r="H18" i="2"/>
  <c r="B26" i="2" s="1"/>
  <c r="G18" i="2"/>
  <c r="B30" i="2" s="1"/>
  <c r="F18" i="2"/>
  <c r="D18" i="2"/>
  <c r="C18" i="2"/>
  <c r="B29" i="2" s="1"/>
  <c r="M11" i="2"/>
  <c r="M11" i="1"/>
  <c r="M15" i="2"/>
  <c r="M14" i="2"/>
  <c r="M13" i="2"/>
  <c r="M12" i="2"/>
  <c r="M10" i="2"/>
  <c r="M9" i="2"/>
  <c r="M8" i="2"/>
  <c r="M7" i="2"/>
  <c r="M6" i="2"/>
  <c r="M5" i="2"/>
  <c r="O5" i="2" s="1"/>
  <c r="J5" i="1"/>
  <c r="B6" i="1" s="1"/>
  <c r="J6" i="1" s="1"/>
  <c r="M6" i="1"/>
  <c r="M15" i="1"/>
  <c r="M14" i="1"/>
  <c r="M13" i="1"/>
  <c r="M12" i="1"/>
  <c r="M10" i="1"/>
  <c r="M9" i="1"/>
  <c r="M8" i="1"/>
  <c r="F20" i="2" l="1"/>
  <c r="B27" i="2" s="1"/>
  <c r="B32" i="2" s="1"/>
  <c r="L6" i="2"/>
  <c r="O6" i="2" s="1"/>
  <c r="F20" i="1"/>
  <c r="B27" i="1" s="1"/>
  <c r="B32" i="1" s="1"/>
  <c r="M16" i="1"/>
  <c r="M16" i="2"/>
  <c r="J5" i="2"/>
  <c r="B6" i="2" s="1"/>
  <c r="J6" i="2" s="1"/>
  <c r="B7" i="2" s="1"/>
  <c r="J7" i="2" s="1"/>
  <c r="B8" i="2" s="1"/>
  <c r="J8" i="2" s="1"/>
  <c r="B9" i="2" s="1"/>
  <c r="J9" i="2" s="1"/>
  <c r="B10" i="2" s="1"/>
  <c r="J10" i="2" s="1"/>
  <c r="B11" i="2" s="1"/>
  <c r="J11" i="2" s="1"/>
  <c r="B12" i="2" s="1"/>
  <c r="J12" i="2" s="1"/>
  <c r="B13" i="2" s="1"/>
  <c r="J13" i="2" s="1"/>
  <c r="B14" i="2" s="1"/>
  <c r="J14" i="2" s="1"/>
  <c r="B15" i="2" s="1"/>
  <c r="J15" i="2" s="1"/>
  <c r="B16" i="2" s="1"/>
  <c r="J16" i="2" s="1"/>
  <c r="M7" i="1"/>
  <c r="B7" i="1"/>
  <c r="M5" i="1"/>
  <c r="O5" i="1" s="1"/>
  <c r="C32" i="2" l="1"/>
  <c r="C32" i="1"/>
  <c r="L6" i="1"/>
  <c r="O6" i="1" s="1"/>
  <c r="Q6" i="1" s="1"/>
  <c r="Q5" i="1"/>
  <c r="Q5" i="2"/>
  <c r="L7" i="2"/>
  <c r="O7" i="2" s="1"/>
  <c r="Q6" i="2"/>
  <c r="J7" i="1"/>
  <c r="B8" i="1" s="1"/>
  <c r="L7" i="1" l="1"/>
  <c r="O7" i="1" s="1"/>
  <c r="L8" i="1" s="1"/>
  <c r="O8" i="1" s="1"/>
  <c r="L8" i="2"/>
  <c r="O8" i="2" s="1"/>
  <c r="Q7" i="2"/>
  <c r="J8" i="1"/>
  <c r="B9" i="1" s="1"/>
  <c r="Q7" i="1" l="1"/>
  <c r="L9" i="2"/>
  <c r="O9" i="2" s="1"/>
  <c r="Q8" i="2"/>
  <c r="L9" i="1"/>
  <c r="O9" i="1" s="1"/>
  <c r="Q8" i="1"/>
  <c r="J9" i="1"/>
  <c r="B10" i="1" s="1"/>
  <c r="L10" i="2" l="1"/>
  <c r="O10" i="2" s="1"/>
  <c r="Q9" i="2"/>
  <c r="L10" i="1"/>
  <c r="O10" i="1" s="1"/>
  <c r="Q9" i="1"/>
  <c r="J10" i="1"/>
  <c r="B11" i="1" s="1"/>
  <c r="L11" i="2" l="1"/>
  <c r="O11" i="2" s="1"/>
  <c r="Q10" i="2"/>
  <c r="L11" i="1"/>
  <c r="O11" i="1" s="1"/>
  <c r="Q10" i="1"/>
  <c r="J11" i="1"/>
  <c r="B12" i="1" s="1"/>
  <c r="L12" i="2" l="1"/>
  <c r="O12" i="2" s="1"/>
  <c r="Q11" i="2"/>
  <c r="L12" i="1"/>
  <c r="O12" i="1" s="1"/>
  <c r="Q11" i="1"/>
  <c r="J12" i="1"/>
  <c r="B13" i="1" s="1"/>
  <c r="L13" i="2" l="1"/>
  <c r="O13" i="2" s="1"/>
  <c r="Q12" i="2"/>
  <c r="L13" i="1"/>
  <c r="O13" i="1" s="1"/>
  <c r="Q12" i="1"/>
  <c r="J13" i="1"/>
  <c r="B14" i="1" s="1"/>
  <c r="L14" i="2" l="1"/>
  <c r="O14" i="2" s="1"/>
  <c r="Q13" i="2"/>
  <c r="L14" i="1"/>
  <c r="O14" i="1" s="1"/>
  <c r="Q13" i="1"/>
  <c r="J14" i="1"/>
  <c r="B15" i="1" s="1"/>
  <c r="L15" i="2" l="1"/>
  <c r="O15" i="2" s="1"/>
  <c r="Q14" i="2"/>
  <c r="L15" i="1"/>
  <c r="O15" i="1" s="1"/>
  <c r="Q14" i="1"/>
  <c r="J15" i="1"/>
  <c r="B16" i="1" s="1"/>
  <c r="J16" i="1" s="1"/>
  <c r="L16" i="2" l="1"/>
  <c r="O16" i="2" s="1"/>
  <c r="Q16" i="2" s="1"/>
  <c r="Q15" i="2"/>
  <c r="L16" i="1"/>
  <c r="O16" i="1" s="1"/>
  <c r="Q16" i="1" s="1"/>
  <c r="Q15" i="1"/>
</calcChain>
</file>

<file path=xl/sharedStrings.xml><?xml version="1.0" encoding="utf-8"?>
<sst xmlns="http://schemas.openxmlformats.org/spreadsheetml/2006/main" count="87" uniqueCount="41">
  <si>
    <t>Beginning</t>
  </si>
  <si>
    <t>Dividend</t>
  </si>
  <si>
    <t>January</t>
  </si>
  <si>
    <t>Purchases</t>
  </si>
  <si>
    <t>Proceeds</t>
  </si>
  <si>
    <t>Transfers</t>
  </si>
  <si>
    <t>Fees</t>
  </si>
  <si>
    <t>Cost</t>
  </si>
  <si>
    <t>Ending</t>
  </si>
  <si>
    <t>Market</t>
  </si>
  <si>
    <t>Value</t>
  </si>
  <si>
    <t>Unrealized</t>
  </si>
  <si>
    <t>Gain/(Loss)</t>
  </si>
  <si>
    <t>Market Value</t>
  </si>
  <si>
    <t>Month</t>
  </si>
  <si>
    <t>Transactions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</si>
  <si>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</si>
  <si>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</si>
  <si>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</si>
  <si>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</si>
  <si>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</si>
  <si>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</si>
  <si>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</si>
  <si>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</si>
  <si>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</si>
  <si>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</si>
  <si>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</si>
  <si>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Accretion</t>
  </si>
  <si>
    <t>Interest</t>
  </si>
  <si>
    <t>Amortization</t>
  </si>
  <si>
    <t>Net Cash</t>
  </si>
  <si>
    <t>Activity</t>
  </si>
  <si>
    <t>Gain</t>
  </si>
  <si>
    <t>Realized Gain</t>
  </si>
  <si>
    <t>Transfer</t>
  </si>
  <si>
    <t>Realized Gain (Loss)</t>
  </si>
  <si>
    <t>Unrealized Gain (Loss)</t>
  </si>
  <si>
    <t>Int &amp; Div</t>
  </si>
  <si>
    <t>YTD</t>
  </si>
  <si>
    <t>2019 Reconciliation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</si>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</sst>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0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43" fontId="0" fillId="0" borderId="0" xfId="1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43" fontId="0" fillId="0" borderId="2" xfId="1" applyFont="1" applyBorder="1"/>
    <xf numFmtId="43" fontId="0" fillId="0" borderId="0" xfId="0" applyNumberFormat="1"/>
    <xf numFmtId="0" fontId="2" fillId="0" borderId="0" xfId="0" applyFont="1" applyFill="1" applyBorder="1" applyAlignment="1">
      <alignment horizontal="center"/>
    </xf>
    <xf numFmtId="14" fontId="0" fillId="0" borderId="0" xfId="0" applyNumberFormat="1"/>
    <xf numFmtId="0" fontId="2" fillId="0" borderId="0" xfId="0" applyFont="1"/>
    <xf numFmtId="43" fontId="0" fillId="0" borderId="1" xfId="0" applyNumberFormat="1" applyBorder="1"/>
    <xf numFmtId="164" fontId="2" fillId="0" borderId="0" xfId="2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2"/>
  <sheetViews>
    <sheetView workbookViewId="0">
      <selection activeCell="E10" sqref="E10"/>
    </sheetView>
  </sheetViews>
  <sheetFormatPr defaultRowHeight="15" x14ac:dyDescent="0.25"/>
  <cols>
    <col min="1" max="1" width="20.85546875" bestFit="1" customWidth="1"/>
    <col min="2" max="2" width="13.42578125" bestFit="1" customWidth="1"/>
    <col min="3" max="3" width="11.5703125" bestFit="1" customWidth="1"/>
    <col min="4" max="4" width="14.28515625" bestFit="1" customWidth="1"/>
    <col min="5" max="5" width="14.28515625" customWidth="1"/>
    <col min="6" max="6" width="14" bestFit="1" customWidth="1"/>
    <col min="7" max="7" width="11.28515625" bestFit="1" customWidth="1"/>
    <col min="8" max="8" width="14" bestFit="1" customWidth="1"/>
    <col min="9" max="9" width="12.28515625" customWidth="1"/>
    <col min="10" max="10" width="13.28515625" bestFit="1" customWidth="1"/>
    <col min="11" max="11" width="2.28515625" customWidth="1"/>
    <col min="12" max="12" width="13.28515625" customWidth="1"/>
    <col min="13" max="13" width="13.28515625" bestFit="1" customWidth="1"/>
    <col min="14" max="14" width="14" bestFit="1" customWidth="1"/>
    <col min="15" max="15" width="13.28515625" bestFit="1" customWidth="1"/>
    <col min="16" max="16" width="1.5703125" customWidth="1"/>
    <col min="17" max="17" width="11.28515625" bestFit="1" customWidth="1"/>
  </cols>
  <sheetData>
    <row r="2" spans="1:17" x14ac:dyDescent="0.25">
      <c r="B2" s="2" t="s">
        <v>7</v>
      </c>
      <c r="C2" s="2" t="s">
        <v>28</v>
      </c>
      <c r="D2" s="2"/>
      <c r="E2" s="2" t="s">
        <v>30</v>
      </c>
      <c r="F2" s="2"/>
      <c r="G2" s="2"/>
      <c r="H2" s="2"/>
      <c r="I2" s="2" t="s">
        <v>29</v>
      </c>
      <c r="J2" s="2" t="s">
        <v>7</v>
      </c>
      <c r="K2" s="2"/>
      <c r="L2" s="2" t="s">
        <v>13</v>
      </c>
      <c r="M2" s="2" t="s">
        <v>14</v>
      </c>
      <c r="N2" s="2" t="s">
        <v>11</v>
      </c>
      <c r="O2" s="2" t="s">
        <v>9</v>
      </c>
      <c r="Q2" s="2" t="s">
        <v>11</v>
      </c>
    </row>
    <row r="3" spans="1:17" x14ac:dyDescent="0.25">
      <c r="B3" s="3" t="s">
        <v>0</v>
      </c>
      <c r="C3" s="3" t="s">
        <v>1</v>
      </c>
      <c r="D3" s="3" t="s">
        <v>3</v>
      </c>
      <c r="E3" s="3" t="s">
        <v>31</v>
      </c>
      <c r="F3" s="3" t="s">
        <v>4</v>
      </c>
      <c r="G3" s="3" t="s">
        <v>6</v>
      </c>
      <c r="H3" s="3" t="s">
        <v>5</v>
      </c>
      <c r="I3" s="3" t="s">
        <v>27</v>
      </c>
      <c r="J3" s="3" t="s">
        <v>8</v>
      </c>
      <c r="K3" s="2"/>
      <c r="L3" s="3" t="s">
        <v>0</v>
      </c>
      <c r="M3" s="3" t="s">
        <v>15</v>
      </c>
      <c r="N3" s="3" t="s">
        <v>12</v>
      </c>
      <c r="O3" s="3" t="s">
        <v>10</v>
      </c>
      <c r="Q3" s="6" t="s">
        <v>32</v>
      </c>
    </row>
    <row r="5" spans="1:17" x14ac:dyDescent="0.25">
      <c r="A5" t="s">
        <v>2</v>
      </c>
      <c r="B5" s="1">
        <v>2046845.07</v>
      </c>
      <c r="C5" s="1">
        <v>6350.52</v>
      </c>
      <c r="D5" s="1">
        <v>0</v>
      </c>
      <c r="E5" s="1">
        <v>-154054.06</v>
      </c>
      <c r="F5" s="1">
        <v>149993</v>
      </c>
      <c r="G5" s="1">
        <v>0</v>
      </c>
      <c r="H5" s="1">
        <v>0</v>
      </c>
      <c r="I5" s="1">
        <v>0</v>
      </c>
      <c r="J5" s="1">
        <f>SUM(B5:I5)</f>
        <v>2049134.53</v>
      </c>
      <c r="K5" s="1"/>
      <c r="L5" s="1">
        <v>2045158.04</v>
      </c>
      <c r="M5" s="1">
        <f>SUM(C5:H5)</f>
        <v>2289.4599999999919</v>
      </c>
      <c r="N5" s="1">
        <f>1953107.76+150000-2047447.5</f>
        <v>55660.259999999776</v>
      </c>
      <c r="O5" s="1">
        <f>SUM(L5:N5)</f>
        <v>2103107.7599999998</v>
      </c>
      <c r="Q5" s="5">
        <f>+O5-J5</f>
        <v>53973.229999999749</v>
      </c>
    </row>
    <row r="6" spans="1:17" x14ac:dyDescent="0.25">
      <c r="A6" t="s">
        <v>16</v>
      </c>
      <c r="B6" s="1">
        <f>+J5</f>
        <v>2049134.53</v>
      </c>
      <c r="C6" s="1">
        <v>5036.5600000000004</v>
      </c>
      <c r="D6" s="1">
        <v>0</v>
      </c>
      <c r="E6" s="1">
        <v>0</v>
      </c>
      <c r="F6" s="1">
        <v>0</v>
      </c>
      <c r="G6" s="1">
        <v>0</v>
      </c>
      <c r="H6" s="1">
        <v>-9000</v>
      </c>
      <c r="I6" s="1">
        <v>0</v>
      </c>
      <c r="J6" s="1">
        <f t="shared" ref="J6:J16" si="0">SUM(B6:I6)</f>
        <v>2045171.09</v>
      </c>
      <c r="K6" s="1"/>
      <c r="L6" s="1">
        <f>+O5</f>
        <v>2103107.7599999998</v>
      </c>
      <c r="M6" s="1">
        <f t="shared" ref="M6:M16" si="1">SUM(C6:H6)</f>
        <v>-3963.4399999999996</v>
      </c>
      <c r="N6" s="1">
        <f>2114545.56-2099144.32</f>
        <v>15401.240000000224</v>
      </c>
      <c r="O6" s="1">
        <f t="shared" ref="O6:O16" si="2">SUM(L6:N6)</f>
        <v>2114545.56</v>
      </c>
      <c r="Q6" s="5">
        <f t="shared" ref="Q6:Q16" si="3">+O6-J6</f>
        <v>69374.469999999972</v>
      </c>
    </row>
    <row r="7" spans="1:17" x14ac:dyDescent="0.25">
      <c r="A7" t="s">
        <v>17</v>
      </c>
      <c r="B7" s="1">
        <f t="shared" ref="B7:B16" si="4">+J6</f>
        <v>2045171.09</v>
      </c>
      <c r="C7" s="1">
        <v>8851.7999999999993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f t="shared" si="0"/>
        <v>2054022.8900000001</v>
      </c>
      <c r="K7" s="1"/>
      <c r="L7" s="1">
        <f t="shared" ref="L7:L16" si="5">+O6</f>
        <v>2114545.56</v>
      </c>
      <c r="M7" s="1">
        <f t="shared" si="1"/>
        <v>8851.7999999999993</v>
      </c>
      <c r="N7" s="1">
        <f>2136817.96-2123397.36</f>
        <v>13420.600000000093</v>
      </c>
      <c r="O7" s="1">
        <f t="shared" si="2"/>
        <v>2136817.96</v>
      </c>
      <c r="Q7" s="5">
        <f t="shared" si="3"/>
        <v>82795.069999999832</v>
      </c>
    </row>
    <row r="8" spans="1:17" x14ac:dyDescent="0.25">
      <c r="A8" t="s">
        <v>18</v>
      </c>
      <c r="B8" s="1">
        <f t="shared" si="4"/>
        <v>2054022.8900000001</v>
      </c>
      <c r="C8" s="1">
        <v>6445.29</v>
      </c>
      <c r="D8" s="1">
        <v>0</v>
      </c>
      <c r="E8" s="1">
        <v>-99894.53</v>
      </c>
      <c r="F8" s="1">
        <v>100000</v>
      </c>
      <c r="G8" s="1">
        <v>0</v>
      </c>
      <c r="H8" s="1">
        <v>0</v>
      </c>
      <c r="I8" s="1">
        <v>0</v>
      </c>
      <c r="J8" s="1">
        <f t="shared" si="0"/>
        <v>2060573.6500000001</v>
      </c>
      <c r="K8" s="1"/>
      <c r="L8" s="1">
        <f t="shared" si="5"/>
        <v>2136817.96</v>
      </c>
      <c r="M8" s="1">
        <f t="shared" si="1"/>
        <v>6550.7599999999948</v>
      </c>
      <c r="N8" s="1">
        <f>2168397.13-2143368.72</f>
        <v>25028.409999999683</v>
      </c>
      <c r="O8" s="1">
        <f t="shared" si="2"/>
        <v>2168397.1299999994</v>
      </c>
      <c r="Q8" s="5">
        <f t="shared" si="3"/>
        <v>107823.47999999928</v>
      </c>
    </row>
    <row r="9" spans="1:17" x14ac:dyDescent="0.25">
      <c r="A9" t="s">
        <v>19</v>
      </c>
      <c r="B9" s="1">
        <f t="shared" si="4"/>
        <v>2060573.6500000001</v>
      </c>
      <c r="C9" s="1">
        <v>6016.62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f t="shared" si="0"/>
        <v>2066590.2700000003</v>
      </c>
      <c r="K9" s="1"/>
      <c r="L9" s="1">
        <f t="shared" si="5"/>
        <v>2168397.1299999994</v>
      </c>
      <c r="M9" s="1">
        <f t="shared" si="1"/>
        <v>6016.62</v>
      </c>
      <c r="N9" s="1">
        <f>2141743.32-2174413.75</f>
        <v>-32670.430000000168</v>
      </c>
      <c r="O9" s="1">
        <f t="shared" si="2"/>
        <v>2141743.3199999994</v>
      </c>
      <c r="Q9" s="5">
        <f t="shared" si="3"/>
        <v>75153.049999999115</v>
      </c>
    </row>
    <row r="10" spans="1:17" x14ac:dyDescent="0.25">
      <c r="A10" t="s">
        <v>20</v>
      </c>
      <c r="B10" s="1">
        <f t="shared" si="4"/>
        <v>2066590.2700000003</v>
      </c>
      <c r="C10" s="1">
        <v>11034.06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f t="shared" si="0"/>
        <v>2077624.3300000003</v>
      </c>
      <c r="K10" s="1"/>
      <c r="L10" s="1">
        <f t="shared" si="5"/>
        <v>2141743.3199999994</v>
      </c>
      <c r="M10" s="1">
        <f t="shared" si="1"/>
        <v>11034.06</v>
      </c>
      <c r="N10" s="1">
        <v>40648.080000000075</v>
      </c>
      <c r="O10" s="1">
        <f t="shared" si="2"/>
        <v>2193425.4599999995</v>
      </c>
      <c r="Q10" s="5">
        <f t="shared" si="3"/>
        <v>115801.12999999919</v>
      </c>
    </row>
    <row r="11" spans="1:17" x14ac:dyDescent="0.25">
      <c r="A11" t="s">
        <v>21</v>
      </c>
      <c r="B11" s="1">
        <f t="shared" si="4"/>
        <v>2077624.3300000003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f t="shared" si="0"/>
        <v>2077624.3300000003</v>
      </c>
      <c r="K11" s="1"/>
      <c r="L11" s="1">
        <f t="shared" si="5"/>
        <v>2193425.4599999995</v>
      </c>
      <c r="M11" s="1">
        <f t="shared" si="1"/>
        <v>0</v>
      </c>
      <c r="N11" s="1">
        <v>0</v>
      </c>
      <c r="O11" s="1">
        <f t="shared" si="2"/>
        <v>2193425.4599999995</v>
      </c>
      <c r="Q11" s="5">
        <f t="shared" si="3"/>
        <v>115801.12999999919</v>
      </c>
    </row>
    <row r="12" spans="1:17" x14ac:dyDescent="0.25">
      <c r="A12" t="s">
        <v>22</v>
      </c>
      <c r="B12" s="1">
        <f t="shared" si="4"/>
        <v>2077624.3300000003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f t="shared" si="0"/>
        <v>2077624.3300000003</v>
      </c>
      <c r="K12" s="1"/>
      <c r="L12" s="1">
        <f t="shared" si="5"/>
        <v>2193425.4599999995</v>
      </c>
      <c r="M12" s="1">
        <f t="shared" si="1"/>
        <v>0</v>
      </c>
      <c r="N12" s="1">
        <v>0</v>
      </c>
      <c r="O12" s="1">
        <f t="shared" si="2"/>
        <v>2193425.4599999995</v>
      </c>
      <c r="Q12" s="5">
        <f t="shared" si="3"/>
        <v>115801.12999999919</v>
      </c>
    </row>
    <row r="13" spans="1:17" x14ac:dyDescent="0.25">
      <c r="A13" t="s">
        <v>23</v>
      </c>
      <c r="B13" s="1">
        <f t="shared" si="4"/>
        <v>2077624.3300000003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f t="shared" si="0"/>
        <v>2077624.3300000003</v>
      </c>
      <c r="K13" s="1"/>
      <c r="L13" s="1">
        <f t="shared" si="5"/>
        <v>2193425.4599999995</v>
      </c>
      <c r="M13" s="1">
        <f t="shared" si="1"/>
        <v>0</v>
      </c>
      <c r="N13" s="1">
        <v>0</v>
      </c>
      <c r="O13" s="1">
        <f t="shared" si="2"/>
        <v>2193425.4599999995</v>
      </c>
      <c r="Q13" s="5">
        <f t="shared" si="3"/>
        <v>115801.12999999919</v>
      </c>
    </row>
    <row r="14" spans="1:17" x14ac:dyDescent="0.25">
      <c r="A14" t="s">
        <v>24</v>
      </c>
      <c r="B14" s="1">
        <f t="shared" si="4"/>
        <v>2077624.3300000003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f t="shared" si="0"/>
        <v>2077624.3300000003</v>
      </c>
      <c r="K14" s="1"/>
      <c r="L14" s="1">
        <f t="shared" si="5"/>
        <v>2193425.4599999995</v>
      </c>
      <c r="M14" s="1">
        <f t="shared" si="1"/>
        <v>0</v>
      </c>
      <c r="N14" s="1">
        <v>0</v>
      </c>
      <c r="O14" s="1">
        <f t="shared" si="2"/>
        <v>2193425.4599999995</v>
      </c>
      <c r="Q14" s="5">
        <f t="shared" si="3"/>
        <v>115801.12999999919</v>
      </c>
    </row>
    <row r="15" spans="1:17" x14ac:dyDescent="0.25">
      <c r="A15" t="s">
        <v>25</v>
      </c>
      <c r="B15" s="1">
        <f t="shared" si="4"/>
        <v>2077624.3300000003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f t="shared" si="0"/>
        <v>2077624.3300000003</v>
      </c>
      <c r="K15" s="1"/>
      <c r="L15" s="1">
        <f t="shared" si="5"/>
        <v>2193425.4599999995</v>
      </c>
      <c r="M15" s="1">
        <f t="shared" si="1"/>
        <v>0</v>
      </c>
      <c r="N15" s="1">
        <v>0</v>
      </c>
      <c r="O15" s="1">
        <f t="shared" si="2"/>
        <v>2193425.4599999995</v>
      </c>
      <c r="Q15" s="5">
        <f t="shared" si="3"/>
        <v>115801.12999999919</v>
      </c>
    </row>
    <row r="16" spans="1:17" x14ac:dyDescent="0.25">
      <c r="A16" t="s">
        <v>26</v>
      </c>
      <c r="B16" s="1">
        <f t="shared" si="4"/>
        <v>2077624.3300000003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f t="shared" si="0"/>
        <v>2077624.3300000003</v>
      </c>
      <c r="K16" s="1"/>
      <c r="L16" s="1">
        <f t="shared" si="5"/>
        <v>2193425.4599999995</v>
      </c>
      <c r="M16" s="1">
        <f t="shared" si="1"/>
        <v>0</v>
      </c>
      <c r="N16" s="1">
        <v>0</v>
      </c>
      <c r="O16" s="1">
        <f t="shared" si="2"/>
        <v>2193425.4599999995</v>
      </c>
      <c r="Q16" s="5">
        <f t="shared" si="3"/>
        <v>115801.12999999919</v>
      </c>
    </row>
    <row r="17" spans="1:14" x14ac:dyDescent="0.25">
      <c r="B17" s="1"/>
      <c r="C17" s="1"/>
      <c r="D17" s="1"/>
      <c r="E17" s="1">
        <v>0</v>
      </c>
      <c r="F17" s="1"/>
      <c r="G17" s="1"/>
      <c r="H17" s="1"/>
      <c r="I17" s="1"/>
      <c r="J17" s="1"/>
      <c r="K17" s="1"/>
      <c r="L17" s="1"/>
      <c r="M17" s="1"/>
    </row>
    <row r="18" spans="1:14" ht="15.75" thickBot="1" x14ac:dyDescent="0.3">
      <c r="B18" s="1"/>
      <c r="C18" s="4">
        <f t="shared" ref="C18:H18" si="6">SUM(C5:C17)</f>
        <v>43734.85</v>
      </c>
      <c r="D18" s="4">
        <f t="shared" si="6"/>
        <v>0</v>
      </c>
      <c r="E18" s="4">
        <f t="shared" si="6"/>
        <v>-253948.59</v>
      </c>
      <c r="F18" s="4">
        <f t="shared" si="6"/>
        <v>249993</v>
      </c>
      <c r="G18" s="4">
        <f t="shared" si="6"/>
        <v>0</v>
      </c>
      <c r="H18" s="4">
        <f t="shared" si="6"/>
        <v>-9000</v>
      </c>
      <c r="I18" s="1"/>
      <c r="J18" s="1"/>
      <c r="K18" s="1"/>
      <c r="L18" s="1"/>
      <c r="M18" s="1"/>
      <c r="N18" s="4">
        <f>SUM(N5:N17)</f>
        <v>117488.15999999968</v>
      </c>
    </row>
    <row r="19" spans="1:14" ht="15.75" thickTop="1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4" x14ac:dyDescent="0.25">
      <c r="B20" s="1"/>
      <c r="C20" s="1"/>
      <c r="D20" s="1" t="s">
        <v>35</v>
      </c>
      <c r="E20" s="1"/>
      <c r="F20" s="1">
        <f>+D18+F18+E18</f>
        <v>-3955.5899999999965</v>
      </c>
      <c r="G20" s="1"/>
      <c r="H20" s="1"/>
      <c r="I20" s="1"/>
      <c r="J20" s="1"/>
      <c r="K20" s="1"/>
      <c r="L20" s="1"/>
      <c r="M20" s="1"/>
    </row>
    <row r="22" spans="1:14" x14ac:dyDescent="0.25">
      <c r="A22" s="2" t="s">
        <v>39</v>
      </c>
    </row>
    <row r="24" spans="1:14" x14ac:dyDescent="0.25">
      <c r="A24" s="7">
        <v>43466</v>
      </c>
      <c r="B24" s="5">
        <f>+L5</f>
        <v>2045158.04</v>
      </c>
    </row>
    <row r="26" spans="1:14" x14ac:dyDescent="0.25">
      <c r="A26" t="s">
        <v>34</v>
      </c>
      <c r="B26" s="5">
        <f>+H18</f>
        <v>-9000</v>
      </c>
    </row>
    <row r="27" spans="1:14" x14ac:dyDescent="0.25">
      <c r="A27" t="s">
        <v>35</v>
      </c>
      <c r="B27" s="5">
        <f>+F20</f>
        <v>-3955.5899999999965</v>
      </c>
    </row>
    <row r="28" spans="1:14" x14ac:dyDescent="0.25">
      <c r="A28" t="s">
        <v>36</v>
      </c>
      <c r="B28" s="5">
        <f>+N18</f>
        <v>117488.15999999968</v>
      </c>
    </row>
    <row r="29" spans="1:14" x14ac:dyDescent="0.25">
      <c r="A29" t="s">
        <v>37</v>
      </c>
      <c r="B29" s="5">
        <f>+C18</f>
        <v>43734.85</v>
      </c>
    </row>
    <row r="30" spans="1:14" x14ac:dyDescent="0.25">
      <c r="A30" t="s">
        <v>6</v>
      </c>
      <c r="B30" s="9">
        <f>+G18</f>
        <v>0</v>
      </c>
    </row>
    <row r="32" spans="1:14" x14ac:dyDescent="0.25">
      <c r="A32" s="7">
        <v>43646</v>
      </c>
      <c r="B32" s="5">
        <f>SUM(B24:B31)</f>
        <v>2193425.4599999995</v>
      </c>
      <c r="C32" s="10">
        <f>(B29+B28+B27)/(B26+B24)</f>
        <v>7.7237334681545491E-2</v>
      </c>
      <c r="D32" s="8" t="s">
        <v>38</v>
      </c>
    </row>
  </sheetData>
  <pageMargins left="0.7" right="0.7" top="0.75" bottom="0.75" header="0.3" footer="0.3"/>
  <pageSetup scale="59" orientation="landscape" r:id="rId1"/>
  <headerFooter>
    <oddHeader>&amp;COPRA
Investment Detail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2"/>
  <sheetViews>
    <sheetView tabSelected="1" workbookViewId="0">
      <selection activeCell="N10" sqref="N10"/>
    </sheetView>
  </sheetViews>
  <sheetFormatPr defaultRowHeight="15" x14ac:dyDescent="0.25"/>
  <cols>
    <col min="1" max="1" width="20.85546875" bestFit="1" customWidth="1"/>
    <col min="2" max="2" width="13.42578125" bestFit="1" customWidth="1"/>
    <col min="3" max="3" width="10.5703125" bestFit="1" customWidth="1"/>
    <col min="4" max="4" width="14.28515625" bestFit="1" customWidth="1"/>
    <col min="5" max="5" width="14.28515625" customWidth="1"/>
    <col min="6" max="8" width="12.28515625" bestFit="1" customWidth="1"/>
    <col min="9" max="9" width="12.28515625" customWidth="1"/>
    <col min="10" max="10" width="13.28515625" bestFit="1" customWidth="1"/>
    <col min="11" max="11" width="2.28515625" customWidth="1"/>
    <col min="12" max="12" width="13.28515625" customWidth="1"/>
    <col min="13" max="13" width="13.28515625" bestFit="1" customWidth="1"/>
    <col min="14" max="14" width="11.28515625" bestFit="1" customWidth="1"/>
    <col min="15" max="15" width="13.28515625" bestFit="1" customWidth="1"/>
    <col min="16" max="16" width="1.85546875" customWidth="1"/>
    <col min="17" max="17" width="11.28515625" bestFit="1" customWidth="1"/>
  </cols>
  <sheetData>
    <row r="2" spans="1:17" x14ac:dyDescent="0.25">
      <c r="B2" s="2" t="s">
        <v>7</v>
      </c>
      <c r="C2" s="2" t="s">
        <v>28</v>
      </c>
      <c r="D2" s="2"/>
      <c r="E2" s="2" t="s">
        <v>30</v>
      </c>
      <c r="F2" s="2"/>
      <c r="G2" s="2"/>
      <c r="H2" s="2"/>
      <c r="I2" s="2"/>
      <c r="J2" s="2" t="s">
        <v>7</v>
      </c>
      <c r="K2" s="2"/>
      <c r="L2" s="2" t="s">
        <v>13</v>
      </c>
      <c r="M2" s="2" t="s">
        <v>14</v>
      </c>
      <c r="N2" s="2" t="s">
        <v>11</v>
      </c>
      <c r="O2" s="2" t="s">
        <v>9</v>
      </c>
      <c r="Q2" s="2" t="s">
        <v>11</v>
      </c>
    </row>
    <row r="3" spans="1:17" x14ac:dyDescent="0.25">
      <c r="B3" s="3" t="s">
        <v>0</v>
      </c>
      <c r="C3" s="3" t="s">
        <v>1</v>
      </c>
      <c r="D3" s="3" t="s">
        <v>3</v>
      </c>
      <c r="E3" s="3" t="s">
        <v>31</v>
      </c>
      <c r="F3" s="3" t="s">
        <v>4</v>
      </c>
      <c r="G3" s="3" t="s">
        <v>6</v>
      </c>
      <c r="H3" s="3" t="s">
        <v>5</v>
      </c>
      <c r="I3" s="3" t="s">
        <v>40</v>
      </c>
      <c r="J3" s="3" t="s">
        <v>8</v>
      </c>
      <c r="K3" s="2"/>
      <c r="L3" s="3" t="s">
        <v>0</v>
      </c>
      <c r="M3" s="3" t="s">
        <v>15</v>
      </c>
      <c r="N3" s="3" t="s">
        <v>12</v>
      </c>
      <c r="O3" s="3" t="s">
        <v>10</v>
      </c>
      <c r="Q3" s="6" t="s">
        <v>32</v>
      </c>
    </row>
    <row r="5" spans="1:17" x14ac:dyDescent="0.25">
      <c r="A5" t="s">
        <v>2</v>
      </c>
      <c r="B5" s="1">
        <v>342953.8</v>
      </c>
      <c r="C5" s="1">
        <v>808.49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f>SUM(B5:I5)</f>
        <v>343762.29</v>
      </c>
      <c r="K5" s="1"/>
      <c r="L5" s="1">
        <v>320954.67</v>
      </c>
      <c r="M5" s="1">
        <f>SUM(C5:H5)</f>
        <v>808.49</v>
      </c>
      <c r="N5" s="1">
        <f>330676.07-321763.16</f>
        <v>8912.9100000000326</v>
      </c>
      <c r="O5" s="1">
        <f>SUM(L5:N5)</f>
        <v>330676.07</v>
      </c>
      <c r="Q5" s="5">
        <f>+O5-J5</f>
        <v>-13086.219999999972</v>
      </c>
    </row>
    <row r="6" spans="1:17" x14ac:dyDescent="0.25">
      <c r="A6" t="s">
        <v>16</v>
      </c>
      <c r="B6" s="1">
        <f>+J5</f>
        <v>343762.29</v>
      </c>
      <c r="C6" s="1">
        <v>760.79</v>
      </c>
      <c r="D6" s="1">
        <v>0</v>
      </c>
      <c r="E6" s="1">
        <v>0</v>
      </c>
      <c r="F6" s="1">
        <v>0</v>
      </c>
      <c r="G6" s="1">
        <v>0</v>
      </c>
      <c r="H6" s="1">
        <v>-100</v>
      </c>
      <c r="I6" s="1">
        <v>0</v>
      </c>
      <c r="J6" s="1">
        <f t="shared" ref="J6:J16" si="0">SUM(B6:I6)</f>
        <v>344423.07999999996</v>
      </c>
      <c r="K6" s="1"/>
      <c r="L6" s="1">
        <f>+O5</f>
        <v>330676.07</v>
      </c>
      <c r="M6" s="1">
        <f t="shared" ref="M6:M16" si="1">SUM(C6:H6)</f>
        <v>660.79</v>
      </c>
      <c r="N6" s="1">
        <f>334997.75-331336.86</f>
        <v>3660.890000000014</v>
      </c>
      <c r="O6" s="1">
        <f t="shared" ref="O6:O16" si="2">SUM(L6:N6)</f>
        <v>334997.75</v>
      </c>
      <c r="Q6" s="5">
        <f t="shared" ref="Q6:Q16" si="3">+O6-J6</f>
        <v>-9425.3299999999581</v>
      </c>
    </row>
    <row r="7" spans="1:17" x14ac:dyDescent="0.25">
      <c r="A7" t="s">
        <v>17</v>
      </c>
      <c r="B7" s="1">
        <f t="shared" ref="B7:B16" si="4">+J6</f>
        <v>344423.07999999996</v>
      </c>
      <c r="C7" s="1">
        <v>803.27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f t="shared" si="0"/>
        <v>345226.35</v>
      </c>
      <c r="K7" s="1"/>
      <c r="L7" s="1">
        <f t="shared" ref="L7:L16" si="5">+O6</f>
        <v>334997.75</v>
      </c>
      <c r="M7" s="1">
        <f t="shared" si="1"/>
        <v>803.27</v>
      </c>
      <c r="N7" s="1">
        <f>336461.09-335801.02</f>
        <v>660.07000000000698</v>
      </c>
      <c r="O7" s="1">
        <f t="shared" si="2"/>
        <v>336461.09</v>
      </c>
      <c r="Q7" s="5">
        <f t="shared" si="3"/>
        <v>-8765.2599999999511</v>
      </c>
    </row>
    <row r="8" spans="1:17" x14ac:dyDescent="0.25">
      <c r="A8" t="s">
        <v>18</v>
      </c>
      <c r="B8" s="1">
        <f t="shared" si="4"/>
        <v>345226.35</v>
      </c>
      <c r="C8" s="1">
        <v>819.74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f t="shared" si="0"/>
        <v>346046.08999999997</v>
      </c>
      <c r="K8" s="1"/>
      <c r="L8" s="1">
        <f t="shared" si="5"/>
        <v>336461.09</v>
      </c>
      <c r="M8" s="1">
        <f t="shared" si="1"/>
        <v>819.74</v>
      </c>
      <c r="N8" s="1">
        <f>341064.76-337280.83</f>
        <v>3783.929999999993</v>
      </c>
      <c r="O8" s="1">
        <f t="shared" si="2"/>
        <v>341064.76</v>
      </c>
      <c r="Q8" s="5">
        <f t="shared" si="3"/>
        <v>-4981.3299999999581</v>
      </c>
    </row>
    <row r="9" spans="1:17" x14ac:dyDescent="0.25">
      <c r="A9" t="s">
        <v>19</v>
      </c>
      <c r="B9" s="1">
        <f t="shared" si="4"/>
        <v>346046.08999999997</v>
      </c>
      <c r="C9" s="1">
        <v>814.82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f t="shared" si="0"/>
        <v>346860.91</v>
      </c>
      <c r="K9" s="1"/>
      <c r="L9" s="1">
        <f t="shared" si="5"/>
        <v>341064.76</v>
      </c>
      <c r="M9" s="1">
        <f t="shared" si="1"/>
        <v>814.82</v>
      </c>
      <c r="N9" s="1">
        <f>336282.25-341879.58</f>
        <v>-5597.3300000000163</v>
      </c>
      <c r="O9" s="1">
        <f t="shared" si="2"/>
        <v>336282.25</v>
      </c>
      <c r="Q9" s="5">
        <f t="shared" si="3"/>
        <v>-10578.659999999974</v>
      </c>
    </row>
    <row r="10" spans="1:17" x14ac:dyDescent="0.25">
      <c r="A10" t="s">
        <v>20</v>
      </c>
      <c r="B10" s="1">
        <f t="shared" si="4"/>
        <v>346860.91</v>
      </c>
      <c r="C10" s="1">
        <v>895.78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-103.22</v>
      </c>
      <c r="J10" s="1">
        <f t="shared" si="0"/>
        <v>347653.47000000003</v>
      </c>
      <c r="K10" s="1"/>
      <c r="L10" s="1">
        <f t="shared" si="5"/>
        <v>336282.25</v>
      </c>
      <c r="M10" s="1">
        <f t="shared" si="1"/>
        <v>895.78</v>
      </c>
      <c r="N10" s="1">
        <f>343156.49-337178.03</f>
        <v>5978.4599999999627</v>
      </c>
      <c r="O10" s="1">
        <f t="shared" si="2"/>
        <v>343156.49</v>
      </c>
      <c r="Q10" s="5">
        <f t="shared" si="3"/>
        <v>-4496.9800000000396</v>
      </c>
    </row>
    <row r="11" spans="1:17" x14ac:dyDescent="0.25">
      <c r="A11" t="s">
        <v>21</v>
      </c>
      <c r="B11" s="1">
        <f t="shared" si="4"/>
        <v>347653.47000000003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f t="shared" si="0"/>
        <v>347653.47000000003</v>
      </c>
      <c r="K11" s="1"/>
      <c r="L11" s="1">
        <f t="shared" si="5"/>
        <v>343156.49</v>
      </c>
      <c r="M11" s="1">
        <f t="shared" si="1"/>
        <v>0</v>
      </c>
      <c r="N11" s="1">
        <v>0</v>
      </c>
      <c r="O11" s="1">
        <f t="shared" si="2"/>
        <v>343156.49</v>
      </c>
      <c r="Q11" s="5">
        <f t="shared" si="3"/>
        <v>-4496.9800000000396</v>
      </c>
    </row>
    <row r="12" spans="1:17" x14ac:dyDescent="0.25">
      <c r="A12" t="s">
        <v>22</v>
      </c>
      <c r="B12" s="1">
        <f t="shared" si="4"/>
        <v>347653.47000000003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f t="shared" si="0"/>
        <v>347653.47000000003</v>
      </c>
      <c r="K12" s="1"/>
      <c r="L12" s="1">
        <f t="shared" si="5"/>
        <v>343156.49</v>
      </c>
      <c r="M12" s="1">
        <f t="shared" si="1"/>
        <v>0</v>
      </c>
      <c r="N12" s="1">
        <v>0</v>
      </c>
      <c r="O12" s="1">
        <f t="shared" si="2"/>
        <v>343156.49</v>
      </c>
      <c r="Q12" s="5">
        <f t="shared" si="3"/>
        <v>-4496.9800000000396</v>
      </c>
    </row>
    <row r="13" spans="1:17" x14ac:dyDescent="0.25">
      <c r="A13" t="s">
        <v>23</v>
      </c>
      <c r="B13" s="1">
        <f t="shared" si="4"/>
        <v>347653.47000000003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f t="shared" si="0"/>
        <v>347653.47000000003</v>
      </c>
      <c r="K13" s="1"/>
      <c r="L13" s="1">
        <f t="shared" si="5"/>
        <v>343156.49</v>
      </c>
      <c r="M13" s="1">
        <f t="shared" si="1"/>
        <v>0</v>
      </c>
      <c r="N13" s="1">
        <v>0</v>
      </c>
      <c r="O13" s="1">
        <f t="shared" si="2"/>
        <v>343156.49</v>
      </c>
      <c r="Q13" s="5">
        <f t="shared" si="3"/>
        <v>-4496.9800000000396</v>
      </c>
    </row>
    <row r="14" spans="1:17" x14ac:dyDescent="0.25">
      <c r="A14" t="s">
        <v>24</v>
      </c>
      <c r="B14" s="1">
        <f t="shared" si="4"/>
        <v>347653.47000000003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f t="shared" si="0"/>
        <v>347653.47000000003</v>
      </c>
      <c r="K14" s="1"/>
      <c r="L14" s="1">
        <f t="shared" si="5"/>
        <v>343156.49</v>
      </c>
      <c r="M14" s="1">
        <f t="shared" si="1"/>
        <v>0</v>
      </c>
      <c r="N14" s="1">
        <v>0</v>
      </c>
      <c r="O14" s="1">
        <f t="shared" si="2"/>
        <v>343156.49</v>
      </c>
      <c r="Q14" s="5">
        <f t="shared" si="3"/>
        <v>-4496.9800000000396</v>
      </c>
    </row>
    <row r="15" spans="1:17" x14ac:dyDescent="0.25">
      <c r="A15" t="s">
        <v>25</v>
      </c>
      <c r="B15" s="1">
        <f t="shared" si="4"/>
        <v>347653.47000000003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f t="shared" si="0"/>
        <v>347653.47000000003</v>
      </c>
      <c r="K15" s="1"/>
      <c r="L15" s="1">
        <f t="shared" si="5"/>
        <v>343156.49</v>
      </c>
      <c r="M15" s="1">
        <f t="shared" si="1"/>
        <v>0</v>
      </c>
      <c r="N15" s="1">
        <v>0</v>
      </c>
      <c r="O15" s="1">
        <f t="shared" si="2"/>
        <v>343156.49</v>
      </c>
      <c r="Q15" s="5">
        <f t="shared" si="3"/>
        <v>-4496.9800000000396</v>
      </c>
    </row>
    <row r="16" spans="1:17" x14ac:dyDescent="0.25">
      <c r="A16" t="s">
        <v>26</v>
      </c>
      <c r="B16" s="1">
        <f t="shared" si="4"/>
        <v>347653.47000000003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f t="shared" si="0"/>
        <v>347653.47000000003</v>
      </c>
      <c r="K16" s="1"/>
      <c r="L16" s="1">
        <f t="shared" si="5"/>
        <v>343156.49</v>
      </c>
      <c r="M16" s="1">
        <f t="shared" si="1"/>
        <v>0</v>
      </c>
      <c r="N16" s="1">
        <v>0</v>
      </c>
      <c r="O16" s="1">
        <f t="shared" si="2"/>
        <v>343156.49</v>
      </c>
      <c r="Q16" s="5">
        <f t="shared" si="3"/>
        <v>-4496.9800000000396</v>
      </c>
    </row>
    <row r="17" spans="1:14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4" ht="15.75" thickBot="1" x14ac:dyDescent="0.3">
      <c r="B18" s="1"/>
      <c r="C18" s="4">
        <f t="shared" ref="C18:H18" si="6">SUM(C5:C17)</f>
        <v>4902.8900000000003</v>
      </c>
      <c r="D18" s="4">
        <f t="shared" si="6"/>
        <v>0</v>
      </c>
      <c r="E18" s="4">
        <f t="shared" si="6"/>
        <v>0</v>
      </c>
      <c r="F18" s="4">
        <f t="shared" si="6"/>
        <v>0</v>
      </c>
      <c r="G18" s="4">
        <f t="shared" si="6"/>
        <v>0</v>
      </c>
      <c r="H18" s="4">
        <f t="shared" si="6"/>
        <v>-100</v>
      </c>
      <c r="I18" s="1"/>
      <c r="J18" s="1"/>
      <c r="K18" s="1"/>
      <c r="L18" s="1"/>
      <c r="M18" s="1"/>
      <c r="N18" s="4">
        <f>SUM(N5:N17)</f>
        <v>17398.929999999993</v>
      </c>
    </row>
    <row r="19" spans="1:14" ht="15.75" thickTop="1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4" x14ac:dyDescent="0.25">
      <c r="B20" s="1"/>
      <c r="C20" s="1"/>
      <c r="D20" s="1" t="s">
        <v>33</v>
      </c>
      <c r="E20" s="1"/>
      <c r="F20" s="1">
        <f>+D18+F18+E18</f>
        <v>0</v>
      </c>
      <c r="G20" s="1"/>
      <c r="H20" s="1"/>
      <c r="I20" s="1"/>
      <c r="J20" s="1"/>
      <c r="K20" s="1"/>
      <c r="L20" s="1"/>
      <c r="M20" s="1"/>
    </row>
    <row r="22" spans="1:14" x14ac:dyDescent="0.25">
      <c r="A22" s="2" t="s">
        <v>39</v>
      </c>
    </row>
    <row r="24" spans="1:14" x14ac:dyDescent="0.25">
      <c r="A24" s="7">
        <v>43466</v>
      </c>
      <c r="B24" s="5">
        <f>+L5</f>
        <v>320954.67</v>
      </c>
    </row>
    <row r="26" spans="1:14" x14ac:dyDescent="0.25">
      <c r="A26" t="s">
        <v>34</v>
      </c>
      <c r="B26" s="5">
        <f>+H18</f>
        <v>-100</v>
      </c>
    </row>
    <row r="27" spans="1:14" x14ac:dyDescent="0.25">
      <c r="A27" t="s">
        <v>35</v>
      </c>
      <c r="B27" s="5">
        <f>+F20</f>
        <v>0</v>
      </c>
    </row>
    <row r="28" spans="1:14" x14ac:dyDescent="0.25">
      <c r="A28" t="s">
        <v>36</v>
      </c>
      <c r="B28" s="5">
        <f>+N18</f>
        <v>17398.929999999993</v>
      </c>
    </row>
    <row r="29" spans="1:14" x14ac:dyDescent="0.25">
      <c r="A29" t="s">
        <v>37</v>
      </c>
      <c r="B29" s="5">
        <f>+C18</f>
        <v>4902.8900000000003</v>
      </c>
    </row>
    <row r="30" spans="1:14" x14ac:dyDescent="0.25">
      <c r="A30" t="s">
        <v>6</v>
      </c>
      <c r="B30" s="9">
        <f>+G18</f>
        <v>0</v>
      </c>
    </row>
    <row r="32" spans="1:14" x14ac:dyDescent="0.25">
      <c r="A32" s="7">
        <v>43646</v>
      </c>
      <c r="B32" s="5">
        <f>SUM(B24:B31)</f>
        <v>343156.49</v>
      </c>
      <c r="C32" s="10">
        <f>(B29+B28+B27)/(B26+B24)</f>
        <v>6.9507543711300801E-2</v>
      </c>
      <c r="D32" s="8" t="s">
        <v>38</v>
      </c>
    </row>
  </sheetData>
  <pageMargins left="0.7" right="0.7" top="0.75" bottom="0.75" header="0.3" footer="0.3"/>
  <pageSetup scale="60" orientation="landscape" r:id="rId1"/>
  <headerFooter>
    <oddHeader>&amp;COPRA Foundation
Investment Detail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OPRA</vt:lpstr>
      <vt:lpstr>Foundation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 Thompson</dc:creator>
  <cp:lastModifiedBy>Pete Thompson</cp:lastModifiedBy>
  <cp:lastPrinted>2019-07-05T16:26:46Z</cp:lastPrinted>
  <dcterms:created xsi:type="dcterms:W3CDTF">2017-04-25T11:09:42Z</dcterms:created>
  <dcterms:modified xsi:type="dcterms:W3CDTF">2019-07-05T16:38:11Z</dcterms:modified>
</cp:coreProperties>
</file>